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O1\home\mein Zeug\Business\Finanzbildung an Schulen\09_Berechnungen\ETF Sparpläne\"/>
    </mc:Choice>
  </mc:AlternateContent>
  <xr:revisionPtr revIDLastSave="0" documentId="13_ncr:1_{25CD33EF-6FBA-4718-8945-3EC3C4BD6510}" xr6:coauthVersionLast="47" xr6:coauthVersionMax="47" xr10:uidLastSave="{00000000-0000-0000-0000-000000000000}"/>
  <bookViews>
    <workbookView xWindow="-110" yWindow="-110" windowWidth="38620" windowHeight="21220" xr2:uid="{04745729-E83D-40E2-AA15-F5808A252CB4}"/>
  </bookViews>
  <sheets>
    <sheet name="ETF Rechner" sheetId="2" r:id="rId1"/>
    <sheet name="Berechn. ETF Rente" sheetId="7" r:id="rId2"/>
    <sheet name="Berechn. ETF Genuss" sheetId="6" r:id="rId3"/>
    <sheet name="Berechn. ETF Baby 0-25 Jahre" sheetId="9" r:id="rId4"/>
    <sheet name="Berechn. ETF Baby 25-50 Jahre" sheetId="10" r:id="rId5"/>
  </sheets>
  <definedNames>
    <definedName name="_xlnm.Print_Area" localSheetId="0">'ETF Rechner'!$A$2:$E$37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7" i="10" l="1"/>
  <c r="B7" i="9" l="1"/>
  <c r="B7" i="6"/>
  <c r="B7" i="7"/>
  <c r="B6" i="10" l="1"/>
  <c r="B6" i="9"/>
  <c r="B6" i="6"/>
  <c r="B6" i="7"/>
  <c r="B5" i="10" l="1"/>
  <c r="B5" i="9"/>
  <c r="B4" i="10"/>
  <c r="A81" i="10" s="1"/>
  <c r="H81" i="10" s="1"/>
  <c r="B3" i="10"/>
  <c r="B2" i="10"/>
  <c r="D36" i="2"/>
  <c r="D30" i="2"/>
  <c r="B4" i="9"/>
  <c r="A81" i="9" s="1"/>
  <c r="H81" i="9" s="1"/>
  <c r="B3" i="9"/>
  <c r="B2" i="9"/>
  <c r="A36" i="2"/>
  <c r="A30" i="2"/>
  <c r="B3" i="7"/>
  <c r="B2" i="7"/>
  <c r="B4" i="7"/>
  <c r="A101" i="7" s="1"/>
  <c r="H101" i="7" s="1"/>
  <c r="A17" i="2"/>
  <c r="A11" i="2"/>
  <c r="B5" i="6"/>
  <c r="B4" i="6"/>
  <c r="A89" i="6" s="1"/>
  <c r="H89" i="6" s="1"/>
  <c r="B3" i="6"/>
  <c r="B2" i="6"/>
  <c r="D11" i="2"/>
  <c r="D17" i="2"/>
  <c r="A30" i="6" l="1"/>
  <c r="E30" i="6" s="1"/>
  <c r="A83" i="10"/>
  <c r="H83" i="10" s="1"/>
  <c r="A15" i="10"/>
  <c r="B15" i="10" s="1"/>
  <c r="A47" i="10"/>
  <c r="B47" i="10" s="1"/>
  <c r="A49" i="10"/>
  <c r="B49" i="10" s="1"/>
  <c r="A110" i="10"/>
  <c r="E110" i="10" s="1"/>
  <c r="A17" i="10"/>
  <c r="E17" i="10" s="1"/>
  <c r="A79" i="10"/>
  <c r="H79" i="10" s="1"/>
  <c r="A85" i="10"/>
  <c r="H85" i="10" s="1"/>
  <c r="A53" i="10"/>
  <c r="B53" i="10" s="1"/>
  <c r="A89" i="10"/>
  <c r="H89" i="10" s="1"/>
  <c r="A27" i="10"/>
  <c r="E27" i="10" s="1"/>
  <c r="A59" i="10"/>
  <c r="E59" i="10" s="1"/>
  <c r="A91" i="10"/>
  <c r="H91" i="10" s="1"/>
  <c r="A51" i="10"/>
  <c r="E51" i="10" s="1"/>
  <c r="A57" i="10"/>
  <c r="B57" i="10" s="1"/>
  <c r="A29" i="10"/>
  <c r="E29" i="10" s="1"/>
  <c r="A61" i="10"/>
  <c r="E61" i="10" s="1"/>
  <c r="A93" i="10"/>
  <c r="H93" i="10" s="1"/>
  <c r="A21" i="10"/>
  <c r="B21" i="10" s="1"/>
  <c r="A63" i="10"/>
  <c r="E63" i="10" s="1"/>
  <c r="A95" i="10"/>
  <c r="H95" i="10" s="1"/>
  <c r="A23" i="10"/>
  <c r="B23" i="10" s="1"/>
  <c r="A55" i="10"/>
  <c r="B55" i="10" s="1"/>
  <c r="A33" i="10"/>
  <c r="E33" i="10" s="1"/>
  <c r="A65" i="10"/>
  <c r="B65" i="10" s="1"/>
  <c r="A97" i="10"/>
  <c r="H97" i="10" s="1"/>
  <c r="A87" i="10"/>
  <c r="H87" i="10" s="1"/>
  <c r="A31" i="10"/>
  <c r="E31" i="10" s="1"/>
  <c r="A35" i="10"/>
  <c r="B35" i="10" s="1"/>
  <c r="A67" i="10"/>
  <c r="B67" i="10" s="1"/>
  <c r="A99" i="10"/>
  <c r="H99" i="10" s="1"/>
  <c r="A25" i="10"/>
  <c r="E25" i="10" s="1"/>
  <c r="A37" i="10"/>
  <c r="B37" i="10" s="1"/>
  <c r="A69" i="10"/>
  <c r="E69" i="10" s="1"/>
  <c r="A101" i="10"/>
  <c r="H101" i="10" s="1"/>
  <c r="A103" i="10"/>
  <c r="H103" i="10" s="1"/>
  <c r="A41" i="10"/>
  <c r="B41" i="10" s="1"/>
  <c r="A73" i="10"/>
  <c r="B73" i="10" s="1"/>
  <c r="A105" i="10"/>
  <c r="H105" i="10" s="1"/>
  <c r="A19" i="10"/>
  <c r="B19" i="10" s="1"/>
  <c r="A71" i="10"/>
  <c r="B71" i="10" s="1"/>
  <c r="A11" i="10"/>
  <c r="C11" i="10" s="1"/>
  <c r="A43" i="10"/>
  <c r="B43" i="10" s="1"/>
  <c r="A75" i="10"/>
  <c r="B75" i="10" s="1"/>
  <c r="A107" i="10"/>
  <c r="H107" i="10" s="1"/>
  <c r="A39" i="10"/>
  <c r="B39" i="10" s="1"/>
  <c r="A13" i="10"/>
  <c r="B13" i="10" s="1"/>
  <c r="A45" i="10"/>
  <c r="B45" i="10" s="1"/>
  <c r="A77" i="10"/>
  <c r="H77" i="10" s="1"/>
  <c r="A109" i="10"/>
  <c r="H109" i="10" s="1"/>
  <c r="B81" i="10"/>
  <c r="C81" i="10"/>
  <c r="D81" i="10"/>
  <c r="E81" i="10"/>
  <c r="F81" i="10"/>
  <c r="G81" i="10"/>
  <c r="A12" i="10"/>
  <c r="A14" i="10"/>
  <c r="A16" i="10"/>
  <c r="A18" i="10"/>
  <c r="A20" i="10"/>
  <c r="A22" i="10"/>
  <c r="A24" i="10"/>
  <c r="A26" i="10"/>
  <c r="A28" i="10"/>
  <c r="A30" i="10"/>
  <c r="A32" i="10"/>
  <c r="A34" i="10"/>
  <c r="A36" i="10"/>
  <c r="A38" i="10"/>
  <c r="A40" i="10"/>
  <c r="A42" i="10"/>
  <c r="A44" i="10"/>
  <c r="A46" i="10"/>
  <c r="A48" i="10"/>
  <c r="A50" i="10"/>
  <c r="A52" i="10"/>
  <c r="A54" i="10"/>
  <c r="A56" i="10"/>
  <c r="A58" i="10"/>
  <c r="A60" i="10"/>
  <c r="A62" i="10"/>
  <c r="A64" i="10"/>
  <c r="A66" i="10"/>
  <c r="A68" i="10"/>
  <c r="A70" i="10"/>
  <c r="A72" i="10"/>
  <c r="A74" i="10"/>
  <c r="A76" i="10"/>
  <c r="A78" i="10"/>
  <c r="A80" i="10"/>
  <c r="A82" i="10"/>
  <c r="A84" i="10"/>
  <c r="A86" i="10"/>
  <c r="A88" i="10"/>
  <c r="A90" i="10"/>
  <c r="A92" i="10"/>
  <c r="A94" i="10"/>
  <c r="A96" i="10"/>
  <c r="A98" i="10"/>
  <c r="A100" i="10"/>
  <c r="A102" i="10"/>
  <c r="A104" i="10"/>
  <c r="A106" i="10"/>
  <c r="A108" i="10"/>
  <c r="A37" i="6"/>
  <c r="A76" i="6"/>
  <c r="H76" i="6" s="1"/>
  <c r="A26" i="6"/>
  <c r="B26" i="6" s="1"/>
  <c r="A38" i="6"/>
  <c r="A77" i="6"/>
  <c r="H77" i="6" s="1"/>
  <c r="A25" i="6"/>
  <c r="E25" i="6" s="1"/>
  <c r="A59" i="6"/>
  <c r="H59" i="6" s="1"/>
  <c r="A60" i="6"/>
  <c r="H60" i="6" s="1"/>
  <c r="A27" i="6"/>
  <c r="B27" i="6" s="1"/>
  <c r="A83" i="6"/>
  <c r="H83" i="6" s="1"/>
  <c r="A45" i="6"/>
  <c r="A84" i="6"/>
  <c r="H84" i="6" s="1"/>
  <c r="A87" i="6"/>
  <c r="H87" i="6" s="1"/>
  <c r="A35" i="6"/>
  <c r="B35" i="6" s="1"/>
  <c r="A69" i="6"/>
  <c r="H69" i="6" s="1"/>
  <c r="A11" i="6"/>
  <c r="B11" i="6" s="1"/>
  <c r="A52" i="6"/>
  <c r="H52" i="6" s="1"/>
  <c r="A92" i="6"/>
  <c r="H92" i="6" s="1"/>
  <c r="A41" i="9"/>
  <c r="B41" i="9" s="1"/>
  <c r="A68" i="6"/>
  <c r="H68" i="6" s="1"/>
  <c r="A73" i="9"/>
  <c r="E73" i="9" s="1"/>
  <c r="A110" i="6"/>
  <c r="H110" i="6" s="1"/>
  <c r="A12" i="6"/>
  <c r="E12" i="6" s="1"/>
  <c r="A53" i="6"/>
  <c r="H53" i="6" s="1"/>
  <c r="A21" i="6"/>
  <c r="E21" i="6" s="1"/>
  <c r="A54" i="6"/>
  <c r="H54" i="6" s="1"/>
  <c r="A94" i="6"/>
  <c r="H94" i="6" s="1"/>
  <c r="A105" i="9"/>
  <c r="H105" i="9" s="1"/>
  <c r="A36" i="6"/>
  <c r="A75" i="6"/>
  <c r="H75" i="6" s="1"/>
  <c r="A41" i="6"/>
  <c r="A51" i="6"/>
  <c r="H51" i="6" s="1"/>
  <c r="A93" i="6"/>
  <c r="H93" i="6" s="1"/>
  <c r="A22" i="6"/>
  <c r="B22" i="6" s="1"/>
  <c r="A58" i="6"/>
  <c r="H58" i="6" s="1"/>
  <c r="A61" i="6"/>
  <c r="H61" i="6" s="1"/>
  <c r="A29" i="6"/>
  <c r="E29" i="6" s="1"/>
  <c r="A67" i="6"/>
  <c r="H67" i="6" s="1"/>
  <c r="A19" i="6"/>
  <c r="B19" i="6" s="1"/>
  <c r="A43" i="6"/>
  <c r="A73" i="6"/>
  <c r="H73" i="6" s="1"/>
  <c r="A13" i="6"/>
  <c r="E13" i="6" s="1"/>
  <c r="A42" i="6"/>
  <c r="A70" i="6"/>
  <c r="H70" i="6" s="1"/>
  <c r="A20" i="6"/>
  <c r="B20" i="6" s="1"/>
  <c r="A44" i="6"/>
  <c r="A74" i="6"/>
  <c r="H74" i="6" s="1"/>
  <c r="A28" i="6"/>
  <c r="E28" i="6" s="1"/>
  <c r="A57" i="6"/>
  <c r="H57" i="6" s="1"/>
  <c r="A85" i="6"/>
  <c r="H85" i="6" s="1"/>
  <c r="A16" i="6"/>
  <c r="B16" i="6" s="1"/>
  <c r="A17" i="6"/>
  <c r="E17" i="6" s="1"/>
  <c r="A33" i="6"/>
  <c r="B33" i="6" s="1"/>
  <c r="A49" i="6"/>
  <c r="A65" i="6"/>
  <c r="H65" i="6" s="1"/>
  <c r="A81" i="6"/>
  <c r="H81" i="6" s="1"/>
  <c r="A32" i="6"/>
  <c r="E32" i="6" s="1"/>
  <c r="A48" i="6"/>
  <c r="A64" i="6"/>
  <c r="H64" i="6" s="1"/>
  <c r="A80" i="6"/>
  <c r="H80" i="6" s="1"/>
  <c r="A18" i="6"/>
  <c r="E18" i="6" s="1"/>
  <c r="A34" i="6"/>
  <c r="B34" i="6" s="1"/>
  <c r="A50" i="6"/>
  <c r="A66" i="6"/>
  <c r="H66" i="6" s="1"/>
  <c r="A82" i="6"/>
  <c r="H82" i="6" s="1"/>
  <c r="A23" i="6"/>
  <c r="B23" i="6" s="1"/>
  <c r="A39" i="6"/>
  <c r="A55" i="6"/>
  <c r="H55" i="6" s="1"/>
  <c r="A71" i="6"/>
  <c r="H71" i="6" s="1"/>
  <c r="A88" i="6"/>
  <c r="H88" i="6" s="1"/>
  <c r="A24" i="6"/>
  <c r="B24" i="6" s="1"/>
  <c r="A40" i="6"/>
  <c r="A56" i="6"/>
  <c r="H56" i="6" s="1"/>
  <c r="A72" i="6"/>
  <c r="H72" i="6" s="1"/>
  <c r="A90" i="6"/>
  <c r="H90" i="6" s="1"/>
  <c r="A14" i="6"/>
  <c r="E14" i="6" s="1"/>
  <c r="A46" i="6"/>
  <c r="E46" i="6" s="1"/>
  <c r="A62" i="6"/>
  <c r="H62" i="6" s="1"/>
  <c r="A78" i="6"/>
  <c r="H78" i="6" s="1"/>
  <c r="A15" i="6"/>
  <c r="B15" i="6" s="1"/>
  <c r="A31" i="6"/>
  <c r="E31" i="6" s="1"/>
  <c r="A47" i="6"/>
  <c r="A63" i="6"/>
  <c r="H63" i="6" s="1"/>
  <c r="A79" i="6"/>
  <c r="H79" i="6" s="1"/>
  <c r="A43" i="9"/>
  <c r="B43" i="9" s="1"/>
  <c r="A107" i="9"/>
  <c r="H107" i="9" s="1"/>
  <c r="A77" i="9"/>
  <c r="H77" i="9" s="1"/>
  <c r="A19" i="9"/>
  <c r="E19" i="9" s="1"/>
  <c r="A51" i="9"/>
  <c r="B51" i="9" s="1"/>
  <c r="A83" i="9"/>
  <c r="H83" i="9" s="1"/>
  <c r="A21" i="9"/>
  <c r="B21" i="9" s="1"/>
  <c r="A85" i="9"/>
  <c r="H85" i="9" s="1"/>
  <c r="A23" i="9"/>
  <c r="B23" i="9" s="1"/>
  <c r="A55" i="9"/>
  <c r="B55" i="9" s="1"/>
  <c r="A87" i="9"/>
  <c r="H87" i="9" s="1"/>
  <c r="A53" i="9"/>
  <c r="A25" i="9"/>
  <c r="B25" i="9" s="1"/>
  <c r="A57" i="9"/>
  <c r="A89" i="9"/>
  <c r="H89" i="9" s="1"/>
  <c r="A27" i="9"/>
  <c r="B27" i="9" s="1"/>
  <c r="A59" i="9"/>
  <c r="B59" i="9" s="1"/>
  <c r="A91" i="9"/>
  <c r="H91" i="9" s="1"/>
  <c r="A29" i="9"/>
  <c r="B29" i="9" s="1"/>
  <c r="A61" i="9"/>
  <c r="E61" i="9" s="1"/>
  <c r="A93" i="9"/>
  <c r="H93" i="9" s="1"/>
  <c r="A31" i="9"/>
  <c r="B31" i="9" s="1"/>
  <c r="A63" i="9"/>
  <c r="B63" i="9" s="1"/>
  <c r="A95" i="9"/>
  <c r="H95" i="9" s="1"/>
  <c r="A33" i="9"/>
  <c r="B33" i="9" s="1"/>
  <c r="A65" i="9"/>
  <c r="E65" i="9" s="1"/>
  <c r="A97" i="9"/>
  <c r="H97" i="9" s="1"/>
  <c r="A35" i="9"/>
  <c r="B35" i="9" s="1"/>
  <c r="A67" i="9"/>
  <c r="B67" i="9" s="1"/>
  <c r="A99" i="9"/>
  <c r="H99" i="9" s="1"/>
  <c r="A37" i="9"/>
  <c r="B37" i="9" s="1"/>
  <c r="A69" i="9"/>
  <c r="E69" i="9" s="1"/>
  <c r="A101" i="9"/>
  <c r="H101" i="9" s="1"/>
  <c r="A110" i="9"/>
  <c r="H110" i="9" s="1"/>
  <c r="A39" i="9"/>
  <c r="E39" i="9" s="1"/>
  <c r="A71" i="9"/>
  <c r="B71" i="9" s="1"/>
  <c r="A103" i="9"/>
  <c r="H103" i="9" s="1"/>
  <c r="A11" i="9"/>
  <c r="B11" i="9" s="1"/>
  <c r="A75" i="9"/>
  <c r="E75" i="9" s="1"/>
  <c r="A13" i="9"/>
  <c r="B13" i="9" s="1"/>
  <c r="A45" i="9"/>
  <c r="E45" i="9" s="1"/>
  <c r="A109" i="9"/>
  <c r="H109" i="9" s="1"/>
  <c r="A15" i="9"/>
  <c r="B15" i="9" s="1"/>
  <c r="A47" i="9"/>
  <c r="E47" i="9" s="1"/>
  <c r="A79" i="9"/>
  <c r="H79" i="9" s="1"/>
  <c r="A17" i="9"/>
  <c r="B17" i="9" s="1"/>
  <c r="A49" i="9"/>
  <c r="B49" i="9" s="1"/>
  <c r="B81" i="9"/>
  <c r="C81" i="9"/>
  <c r="D81" i="9"/>
  <c r="E81" i="9"/>
  <c r="F81" i="9"/>
  <c r="G81" i="9"/>
  <c r="A12" i="9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82" i="9"/>
  <c r="A84" i="9"/>
  <c r="A86" i="9"/>
  <c r="A88" i="9"/>
  <c r="A90" i="9"/>
  <c r="A92" i="9"/>
  <c r="A94" i="9"/>
  <c r="A96" i="9"/>
  <c r="A98" i="9"/>
  <c r="A100" i="9"/>
  <c r="A102" i="9"/>
  <c r="A104" i="9"/>
  <c r="A106" i="9"/>
  <c r="A108" i="9"/>
  <c r="A47" i="7"/>
  <c r="B47" i="7" s="1"/>
  <c r="A105" i="7"/>
  <c r="H105" i="7" s="1"/>
  <c r="A110" i="7"/>
  <c r="G110" i="7" s="1"/>
  <c r="A11" i="7"/>
  <c r="B11" i="7" s="1"/>
  <c r="A107" i="7"/>
  <c r="H107" i="7" s="1"/>
  <c r="A41" i="7"/>
  <c r="B41" i="7" s="1"/>
  <c r="A43" i="7"/>
  <c r="B43" i="7" s="1"/>
  <c r="A45" i="7"/>
  <c r="B45" i="7" s="1"/>
  <c r="A73" i="7"/>
  <c r="A75" i="7"/>
  <c r="A71" i="7"/>
  <c r="A77" i="7"/>
  <c r="H77" i="7" s="1"/>
  <c r="A79" i="7"/>
  <c r="H79" i="7" s="1"/>
  <c r="A103" i="7"/>
  <c r="F103" i="7" s="1"/>
  <c r="A15" i="7"/>
  <c r="B15" i="7" s="1"/>
  <c r="A109" i="7"/>
  <c r="H109" i="7" s="1"/>
  <c r="A13" i="7"/>
  <c r="E13" i="7" s="1"/>
  <c r="A39" i="7"/>
  <c r="B39" i="7" s="1"/>
  <c r="A17" i="7"/>
  <c r="B17" i="7" s="1"/>
  <c r="A49" i="7"/>
  <c r="A81" i="7"/>
  <c r="H81" i="7" s="1"/>
  <c r="A19" i="7"/>
  <c r="E19" i="7" s="1"/>
  <c r="A51" i="7"/>
  <c r="A83" i="7"/>
  <c r="H83" i="7" s="1"/>
  <c r="A21" i="7"/>
  <c r="E21" i="7" s="1"/>
  <c r="A53" i="7"/>
  <c r="B53" i="7" s="1"/>
  <c r="A85" i="7"/>
  <c r="H85" i="7" s="1"/>
  <c r="A23" i="7"/>
  <c r="B23" i="7" s="1"/>
  <c r="A57" i="7"/>
  <c r="A61" i="7"/>
  <c r="A93" i="7"/>
  <c r="H93" i="7" s="1"/>
  <c r="A55" i="7"/>
  <c r="A25" i="7"/>
  <c r="E25" i="7" s="1"/>
  <c r="A59" i="7"/>
  <c r="A29" i="7"/>
  <c r="B29" i="7" s="1"/>
  <c r="A65" i="7"/>
  <c r="A35" i="7"/>
  <c r="B35" i="7" s="1"/>
  <c r="A67" i="7"/>
  <c r="A99" i="7"/>
  <c r="H99" i="7" s="1"/>
  <c r="A87" i="7"/>
  <c r="F87" i="7" s="1"/>
  <c r="A89" i="7"/>
  <c r="H89" i="7" s="1"/>
  <c r="A27" i="7"/>
  <c r="E27" i="7" s="1"/>
  <c r="A91" i="7"/>
  <c r="H91" i="7" s="1"/>
  <c r="A31" i="7"/>
  <c r="B31" i="7" s="1"/>
  <c r="A63" i="7"/>
  <c r="A95" i="7"/>
  <c r="H95" i="7" s="1"/>
  <c r="A33" i="7"/>
  <c r="B33" i="7" s="1"/>
  <c r="A97" i="7"/>
  <c r="H97" i="7" s="1"/>
  <c r="A37" i="7"/>
  <c r="B37" i="7" s="1"/>
  <c r="A69" i="7"/>
  <c r="C101" i="7"/>
  <c r="B101" i="7"/>
  <c r="D101" i="7"/>
  <c r="E101" i="7"/>
  <c r="F101" i="7"/>
  <c r="G101" i="7"/>
  <c r="A12" i="7"/>
  <c r="A14" i="7"/>
  <c r="A16" i="7"/>
  <c r="A18" i="7"/>
  <c r="A20" i="7"/>
  <c r="A22" i="7"/>
  <c r="A24" i="7"/>
  <c r="A26" i="7"/>
  <c r="A28" i="7"/>
  <c r="A30" i="7"/>
  <c r="A32" i="7"/>
  <c r="A34" i="7"/>
  <c r="A36" i="7"/>
  <c r="A38" i="7"/>
  <c r="A40" i="7"/>
  <c r="A42" i="7"/>
  <c r="A44" i="7"/>
  <c r="A46" i="7"/>
  <c r="A48" i="7"/>
  <c r="A50" i="7"/>
  <c r="A52" i="7"/>
  <c r="A54" i="7"/>
  <c r="A56" i="7"/>
  <c r="A58" i="7"/>
  <c r="A60" i="7"/>
  <c r="A62" i="7"/>
  <c r="A64" i="7"/>
  <c r="A66" i="7"/>
  <c r="A68" i="7"/>
  <c r="A70" i="7"/>
  <c r="A72" i="7"/>
  <c r="A74" i="7"/>
  <c r="A76" i="7"/>
  <c r="A78" i="7"/>
  <c r="A80" i="7"/>
  <c r="A82" i="7"/>
  <c r="A84" i="7"/>
  <c r="A86" i="7"/>
  <c r="A88" i="7"/>
  <c r="A90" i="7"/>
  <c r="A92" i="7"/>
  <c r="A94" i="7"/>
  <c r="A96" i="7"/>
  <c r="A98" i="7"/>
  <c r="A100" i="7"/>
  <c r="A102" i="7"/>
  <c r="A104" i="7"/>
  <c r="A106" i="7"/>
  <c r="A108" i="7"/>
  <c r="A95" i="6"/>
  <c r="H95" i="6" s="1"/>
  <c r="A96" i="6"/>
  <c r="H96" i="6" s="1"/>
  <c r="A97" i="6"/>
  <c r="H97" i="6" s="1"/>
  <c r="A98" i="6"/>
  <c r="H98" i="6" s="1"/>
  <c r="A101" i="6"/>
  <c r="H101" i="6" s="1"/>
  <c r="A109" i="6"/>
  <c r="H109" i="6" s="1"/>
  <c r="A86" i="6"/>
  <c r="H86" i="6" s="1"/>
  <c r="A99" i="6"/>
  <c r="H99" i="6" s="1"/>
  <c r="A103" i="6"/>
  <c r="H103" i="6" s="1"/>
  <c r="A105" i="6"/>
  <c r="H105" i="6" s="1"/>
  <c r="A91" i="6"/>
  <c r="H91" i="6" s="1"/>
  <c r="A107" i="6"/>
  <c r="H107" i="6" s="1"/>
  <c r="B89" i="6"/>
  <c r="C89" i="6"/>
  <c r="D89" i="6"/>
  <c r="E89" i="6"/>
  <c r="F89" i="6"/>
  <c r="G89" i="6"/>
  <c r="A100" i="6"/>
  <c r="A102" i="6"/>
  <c r="A104" i="6"/>
  <c r="A106" i="6"/>
  <c r="A108" i="6"/>
  <c r="B12" i="6"/>
  <c r="B30" i="6" l="1"/>
  <c r="E27" i="6"/>
  <c r="D73" i="6"/>
  <c r="B60" i="6"/>
  <c r="C73" i="6"/>
  <c r="G73" i="6"/>
  <c r="B21" i="6"/>
  <c r="F73" i="6"/>
  <c r="F94" i="6"/>
  <c r="F110" i="10"/>
  <c r="F81" i="6"/>
  <c r="E81" i="6"/>
  <c r="D53" i="6"/>
  <c r="B53" i="6"/>
  <c r="E53" i="6"/>
  <c r="D79" i="10"/>
  <c r="D60" i="6"/>
  <c r="B81" i="6"/>
  <c r="C78" i="6"/>
  <c r="E43" i="6"/>
  <c r="E23" i="6"/>
  <c r="F60" i="6"/>
  <c r="E34" i="6"/>
  <c r="B105" i="9"/>
  <c r="E61" i="6"/>
  <c r="E38" i="6"/>
  <c r="C68" i="6"/>
  <c r="G65" i="6"/>
  <c r="F68" i="6"/>
  <c r="E19" i="6"/>
  <c r="F88" i="6"/>
  <c r="B25" i="6"/>
  <c r="B68" i="6"/>
  <c r="D83" i="6"/>
  <c r="D79" i="6"/>
  <c r="B46" i="6"/>
  <c r="F79" i="6"/>
  <c r="F61" i="6"/>
  <c r="F71" i="6"/>
  <c r="C61" i="6"/>
  <c r="D88" i="6"/>
  <c r="F59" i="6"/>
  <c r="D68" i="6"/>
  <c r="C51" i="6"/>
  <c r="E23" i="9"/>
  <c r="B17" i="10"/>
  <c r="G67" i="6"/>
  <c r="E94" i="6"/>
  <c r="C60" i="6"/>
  <c r="G81" i="6"/>
  <c r="F53" i="6"/>
  <c r="E88" i="6"/>
  <c r="C54" i="6"/>
  <c r="D59" i="6"/>
  <c r="G94" i="6"/>
  <c r="B94" i="6"/>
  <c r="G59" i="6"/>
  <c r="E75" i="6"/>
  <c r="G60" i="6"/>
  <c r="D94" i="6"/>
  <c r="G53" i="6"/>
  <c r="E65" i="6"/>
  <c r="E26" i="6"/>
  <c r="E60" i="6"/>
  <c r="D64" i="6"/>
  <c r="E45" i="6"/>
  <c r="C53" i="6"/>
  <c r="C94" i="6"/>
  <c r="F65" i="6"/>
  <c r="C88" i="6"/>
  <c r="B58" i="6"/>
  <c r="E16" i="6"/>
  <c r="E62" i="6"/>
  <c r="E58" i="6"/>
  <c r="E63" i="6"/>
  <c r="C63" i="6"/>
  <c r="C58" i="6"/>
  <c r="G58" i="6"/>
  <c r="B63" i="6"/>
  <c r="F58" i="6"/>
  <c r="D58" i="6"/>
  <c r="B31" i="6"/>
  <c r="B74" i="6"/>
  <c r="E67" i="9"/>
  <c r="G105" i="6"/>
  <c r="G85" i="6"/>
  <c r="F52" i="6"/>
  <c r="F107" i="10"/>
  <c r="B57" i="6"/>
  <c r="G52" i="6"/>
  <c r="E52" i="6"/>
  <c r="C52" i="6"/>
  <c r="F93" i="6"/>
  <c r="B75" i="6"/>
  <c r="D52" i="6"/>
  <c r="E57" i="6"/>
  <c r="B52" i="6"/>
  <c r="E37" i="6"/>
  <c r="C110" i="6"/>
  <c r="G57" i="6"/>
  <c r="E93" i="6"/>
  <c r="B93" i="6"/>
  <c r="D86" i="6"/>
  <c r="B42" i="6"/>
  <c r="E73" i="6"/>
  <c r="D81" i="6"/>
  <c r="C55" i="6"/>
  <c r="B36" i="6"/>
  <c r="E35" i="10"/>
  <c r="G88" i="6"/>
  <c r="B32" i="6"/>
  <c r="G63" i="6"/>
  <c r="F63" i="6"/>
  <c r="D63" i="6"/>
  <c r="E42" i="6"/>
  <c r="C91" i="10"/>
  <c r="E55" i="6"/>
  <c r="D55" i="6"/>
  <c r="G55" i="6"/>
  <c r="F55" i="6"/>
  <c r="B88" i="6"/>
  <c r="B73" i="6"/>
  <c r="E59" i="9"/>
  <c r="G107" i="10"/>
  <c r="C81" i="6"/>
  <c r="B55" i="6"/>
  <c r="G91" i="10"/>
  <c r="E39" i="6"/>
  <c r="B65" i="6"/>
  <c r="D110" i="6"/>
  <c r="D57" i="6"/>
  <c r="C59" i="6"/>
  <c r="E110" i="6"/>
  <c r="F84" i="6"/>
  <c r="E84" i="6"/>
  <c r="C57" i="6"/>
  <c r="B59" i="6"/>
  <c r="G110" i="6"/>
  <c r="F70" i="6"/>
  <c r="D77" i="10"/>
  <c r="B47" i="6"/>
  <c r="G84" i="6"/>
  <c r="C90" i="6"/>
  <c r="D93" i="6"/>
  <c r="B43" i="6"/>
  <c r="F105" i="9"/>
  <c r="G70" i="6"/>
  <c r="B39" i="6"/>
  <c r="C84" i="6"/>
  <c r="B84" i="6"/>
  <c r="F57" i="6"/>
  <c r="E59" i="6"/>
  <c r="C93" i="6"/>
  <c r="B37" i="6"/>
  <c r="D84" i="6"/>
  <c r="C70" i="6"/>
  <c r="D70" i="6"/>
  <c r="G93" i="6"/>
  <c r="E47" i="6"/>
  <c r="D67" i="6"/>
  <c r="C67" i="6"/>
  <c r="E24" i="6"/>
  <c r="D65" i="6"/>
  <c r="C65" i="6"/>
  <c r="B110" i="6"/>
  <c r="F56" i="6"/>
  <c r="E70" i="6"/>
  <c r="D54" i="6"/>
  <c r="F67" i="6"/>
  <c r="E83" i="6"/>
  <c r="D77" i="6"/>
  <c r="E71" i="10"/>
  <c r="G56" i="6"/>
  <c r="F54" i="6"/>
  <c r="E68" i="6"/>
  <c r="B61" i="6"/>
  <c r="B13" i="6"/>
  <c r="F79" i="9"/>
  <c r="E53" i="10"/>
  <c r="G54" i="6"/>
  <c r="B54" i="6"/>
  <c r="E79" i="6"/>
  <c r="D71" i="6"/>
  <c r="C83" i="6"/>
  <c r="E105" i="9"/>
  <c r="C79" i="6"/>
  <c r="E71" i="6"/>
  <c r="B38" i="6"/>
  <c r="G83" i="6"/>
  <c r="E67" i="6"/>
  <c r="D61" i="6"/>
  <c r="C71" i="6"/>
  <c r="B49" i="6"/>
  <c r="F110" i="6"/>
  <c r="E25" i="9"/>
  <c r="E20" i="6"/>
  <c r="E54" i="6"/>
  <c r="G79" i="6"/>
  <c r="B83" i="6"/>
  <c r="D105" i="9"/>
  <c r="D97" i="9"/>
  <c r="G71" i="6"/>
  <c r="B79" i="6"/>
  <c r="F83" i="6"/>
  <c r="C105" i="9"/>
  <c r="G105" i="9"/>
  <c r="B71" i="6"/>
  <c r="G68" i="6"/>
  <c r="B70" i="6"/>
  <c r="G61" i="6"/>
  <c r="E49" i="6"/>
  <c r="B67" i="6"/>
  <c r="G79" i="9"/>
  <c r="G92" i="6"/>
  <c r="D66" i="6"/>
  <c r="C76" i="6"/>
  <c r="B29" i="6"/>
  <c r="E92" i="6"/>
  <c r="E66" i="6"/>
  <c r="B92" i="6"/>
  <c r="E77" i="6"/>
  <c r="G78" i="6"/>
  <c r="G76" i="6"/>
  <c r="B78" i="6"/>
  <c r="F92" i="6"/>
  <c r="B76" i="6"/>
  <c r="B18" i="6"/>
  <c r="F85" i="6"/>
  <c r="B17" i="6"/>
  <c r="B107" i="10"/>
  <c r="G66" i="6"/>
  <c r="C77" i="6"/>
  <c r="G85" i="10"/>
  <c r="F78" i="6"/>
  <c r="D92" i="6"/>
  <c r="B73" i="9"/>
  <c r="G77" i="6"/>
  <c r="F76" i="6"/>
  <c r="F77" i="6"/>
  <c r="E79" i="9"/>
  <c r="F85" i="10"/>
  <c r="C92" i="6"/>
  <c r="D78" i="6"/>
  <c r="E22" i="6"/>
  <c r="D76" i="6"/>
  <c r="E85" i="6"/>
  <c r="E76" i="6"/>
  <c r="D85" i="6"/>
  <c r="B77" i="6"/>
  <c r="E29" i="9"/>
  <c r="E65" i="10"/>
  <c r="E77" i="9"/>
  <c r="E23" i="10"/>
  <c r="C87" i="6"/>
  <c r="B101" i="9"/>
  <c r="C85" i="6"/>
  <c r="B77" i="9"/>
  <c r="E36" i="6"/>
  <c r="B40" i="6"/>
  <c r="G95" i="6"/>
  <c r="E41" i="9"/>
  <c r="E33" i="9"/>
  <c r="C83" i="10"/>
  <c r="G87" i="6"/>
  <c r="E87" i="6"/>
  <c r="G77" i="9"/>
  <c r="B39" i="9"/>
  <c r="C77" i="10"/>
  <c r="D87" i="6"/>
  <c r="F101" i="9"/>
  <c r="B87" i="6"/>
  <c r="D101" i="9"/>
  <c r="E40" i="6"/>
  <c r="B85" i="6"/>
  <c r="F77" i="9"/>
  <c r="B45" i="6"/>
  <c r="F87" i="6"/>
  <c r="C77" i="9"/>
  <c r="G79" i="10"/>
  <c r="B69" i="10"/>
  <c r="E55" i="10"/>
  <c r="H110" i="10"/>
  <c r="D85" i="10"/>
  <c r="E75" i="10"/>
  <c r="E47" i="10"/>
  <c r="B91" i="10"/>
  <c r="F91" i="10"/>
  <c r="D107" i="10"/>
  <c r="B63" i="10"/>
  <c r="D91" i="10"/>
  <c r="B61" i="10"/>
  <c r="B59" i="10"/>
  <c r="E107" i="10"/>
  <c r="D83" i="10"/>
  <c r="E91" i="10"/>
  <c r="E83" i="10"/>
  <c r="B11" i="10"/>
  <c r="E95" i="10"/>
  <c r="E93" i="10"/>
  <c r="G95" i="10"/>
  <c r="B27" i="10"/>
  <c r="G93" i="10"/>
  <c r="C95" i="10"/>
  <c r="C110" i="10"/>
  <c r="G110" i="10"/>
  <c r="F95" i="10"/>
  <c r="B33" i="10"/>
  <c r="E41" i="10"/>
  <c r="B109" i="10"/>
  <c r="B110" i="10"/>
  <c r="B95" i="10"/>
  <c r="D110" i="10"/>
  <c r="F103" i="10"/>
  <c r="E67" i="10"/>
  <c r="B31" i="10"/>
  <c r="F99" i="10"/>
  <c r="D103" i="10"/>
  <c r="B87" i="10"/>
  <c r="F87" i="10"/>
  <c r="E57" i="10"/>
  <c r="G109" i="10"/>
  <c r="F79" i="10"/>
  <c r="E49" i="10"/>
  <c r="C103" i="10"/>
  <c r="C79" i="10"/>
  <c r="B51" i="10"/>
  <c r="E89" i="10"/>
  <c r="B99" i="10"/>
  <c r="B25" i="10"/>
  <c r="G103" i="10"/>
  <c r="F93" i="10"/>
  <c r="E87" i="10"/>
  <c r="E19" i="10"/>
  <c r="C109" i="10"/>
  <c r="G99" i="10"/>
  <c r="E85" i="10"/>
  <c r="C107" i="10"/>
  <c r="B93" i="10"/>
  <c r="E15" i="10"/>
  <c r="F83" i="10"/>
  <c r="E79" i="10"/>
  <c r="E45" i="10"/>
  <c r="D109" i="10"/>
  <c r="C93" i="10"/>
  <c r="B85" i="10"/>
  <c r="G87" i="10"/>
  <c r="E77" i="10"/>
  <c r="E43" i="10"/>
  <c r="B83" i="10"/>
  <c r="C89" i="10"/>
  <c r="G83" i="10"/>
  <c r="F77" i="10"/>
  <c r="E39" i="10"/>
  <c r="D99" i="10"/>
  <c r="C87" i="10"/>
  <c r="B79" i="10"/>
  <c r="E109" i="10"/>
  <c r="E37" i="10"/>
  <c r="D93" i="10"/>
  <c r="C85" i="10"/>
  <c r="B77" i="10"/>
  <c r="E13" i="10"/>
  <c r="G77" i="10"/>
  <c r="E103" i="10"/>
  <c r="D87" i="10"/>
  <c r="F109" i="10"/>
  <c r="E99" i="10"/>
  <c r="B29" i="10"/>
  <c r="E37" i="9"/>
  <c r="C97" i="10"/>
  <c r="B101" i="10"/>
  <c r="E21" i="10"/>
  <c r="D89" i="10"/>
  <c r="B97" i="10"/>
  <c r="B45" i="9"/>
  <c r="G105" i="10"/>
  <c r="B89" i="10"/>
  <c r="E99" i="9"/>
  <c r="D103" i="9"/>
  <c r="F105" i="10"/>
  <c r="E11" i="10"/>
  <c r="G101" i="10"/>
  <c r="E105" i="10"/>
  <c r="E73" i="10"/>
  <c r="F101" i="10"/>
  <c r="D11" i="10"/>
  <c r="G97" i="10"/>
  <c r="E101" i="10"/>
  <c r="D105" i="10"/>
  <c r="F97" i="10"/>
  <c r="E97" i="10"/>
  <c r="D101" i="10"/>
  <c r="C105" i="10"/>
  <c r="G89" i="10"/>
  <c r="D97" i="10"/>
  <c r="C101" i="10"/>
  <c r="B105" i="10"/>
  <c r="F89" i="10"/>
  <c r="D95" i="10"/>
  <c r="C99" i="10"/>
  <c r="B103" i="10"/>
  <c r="H98" i="10"/>
  <c r="G98" i="10"/>
  <c r="F98" i="10"/>
  <c r="E98" i="10"/>
  <c r="D98" i="10"/>
  <c r="C98" i="10"/>
  <c r="B98" i="10"/>
  <c r="E66" i="10"/>
  <c r="B66" i="10"/>
  <c r="E34" i="10"/>
  <c r="B34" i="10"/>
  <c r="H96" i="10"/>
  <c r="G96" i="10"/>
  <c r="F96" i="10"/>
  <c r="E96" i="10"/>
  <c r="D96" i="10"/>
  <c r="C96" i="10"/>
  <c r="B96" i="10"/>
  <c r="E64" i="10"/>
  <c r="B64" i="10"/>
  <c r="E32" i="10"/>
  <c r="B32" i="10"/>
  <c r="H94" i="10"/>
  <c r="G94" i="10"/>
  <c r="F94" i="10"/>
  <c r="E94" i="10"/>
  <c r="D94" i="10"/>
  <c r="C94" i="10"/>
  <c r="B94" i="10"/>
  <c r="H92" i="10"/>
  <c r="G92" i="10"/>
  <c r="F92" i="10"/>
  <c r="E92" i="10"/>
  <c r="D92" i="10"/>
  <c r="C92" i="10"/>
  <c r="B92" i="10"/>
  <c r="H90" i="10"/>
  <c r="G90" i="10"/>
  <c r="F90" i="10"/>
  <c r="E90" i="10"/>
  <c r="D90" i="10"/>
  <c r="C90" i="10"/>
  <c r="B90" i="10"/>
  <c r="E58" i="10"/>
  <c r="B58" i="10"/>
  <c r="E26" i="10"/>
  <c r="B26" i="10"/>
  <c r="H88" i="10"/>
  <c r="G88" i="10"/>
  <c r="F88" i="10"/>
  <c r="E88" i="10"/>
  <c r="D88" i="10"/>
  <c r="C88" i="10"/>
  <c r="B88" i="10"/>
  <c r="E56" i="10"/>
  <c r="B56" i="10"/>
  <c r="E24" i="10"/>
  <c r="B24" i="10"/>
  <c r="H86" i="10"/>
  <c r="G86" i="10"/>
  <c r="F86" i="10"/>
  <c r="E86" i="10"/>
  <c r="D86" i="10"/>
  <c r="C86" i="10"/>
  <c r="B86" i="10"/>
  <c r="E54" i="10"/>
  <c r="B54" i="10"/>
  <c r="E22" i="10"/>
  <c r="B22" i="10"/>
  <c r="E30" i="10"/>
  <c r="B30" i="10"/>
  <c r="H84" i="10"/>
  <c r="G84" i="10"/>
  <c r="F84" i="10"/>
  <c r="E84" i="10"/>
  <c r="D84" i="10"/>
  <c r="C84" i="10"/>
  <c r="B84" i="10"/>
  <c r="E52" i="10"/>
  <c r="B52" i="10"/>
  <c r="E20" i="10"/>
  <c r="B20" i="10"/>
  <c r="H82" i="10"/>
  <c r="G82" i="10"/>
  <c r="F82" i="10"/>
  <c r="E82" i="10"/>
  <c r="D82" i="10"/>
  <c r="C82" i="10"/>
  <c r="B82" i="10"/>
  <c r="E50" i="10"/>
  <c r="B50" i="10"/>
  <c r="E18" i="10"/>
  <c r="B18" i="10"/>
  <c r="H80" i="10"/>
  <c r="G80" i="10"/>
  <c r="F80" i="10"/>
  <c r="E80" i="10"/>
  <c r="D80" i="10"/>
  <c r="C80" i="10"/>
  <c r="B80" i="10"/>
  <c r="E48" i="10"/>
  <c r="B48" i="10"/>
  <c r="E16" i="10"/>
  <c r="B16" i="10"/>
  <c r="E62" i="10"/>
  <c r="B62" i="10"/>
  <c r="H78" i="10"/>
  <c r="G78" i="10"/>
  <c r="F78" i="10"/>
  <c r="E78" i="10"/>
  <c r="D78" i="10"/>
  <c r="C78" i="10"/>
  <c r="B78" i="10"/>
  <c r="E46" i="10"/>
  <c r="B46" i="10"/>
  <c r="E14" i="10"/>
  <c r="B14" i="10"/>
  <c r="H108" i="10"/>
  <c r="G108" i="10"/>
  <c r="F108" i="10"/>
  <c r="E108" i="10"/>
  <c r="D108" i="10"/>
  <c r="C108" i="10"/>
  <c r="B108" i="10"/>
  <c r="H76" i="10"/>
  <c r="G76" i="10"/>
  <c r="F76" i="10"/>
  <c r="E76" i="10"/>
  <c r="D76" i="10"/>
  <c r="C76" i="10"/>
  <c r="B76" i="10"/>
  <c r="E44" i="10"/>
  <c r="B44" i="10"/>
  <c r="E12" i="10"/>
  <c r="B12" i="10"/>
  <c r="E28" i="10"/>
  <c r="B28" i="10"/>
  <c r="H106" i="10"/>
  <c r="G106" i="10"/>
  <c r="F106" i="10"/>
  <c r="E106" i="10"/>
  <c r="D106" i="10"/>
  <c r="C106" i="10"/>
  <c r="B106" i="10"/>
  <c r="E74" i="10"/>
  <c r="B74" i="10"/>
  <c r="E42" i="10"/>
  <c r="B42" i="10"/>
  <c r="H104" i="10"/>
  <c r="G104" i="10"/>
  <c r="F104" i="10"/>
  <c r="E104" i="10"/>
  <c r="D104" i="10"/>
  <c r="C104" i="10"/>
  <c r="B104" i="10"/>
  <c r="E72" i="10"/>
  <c r="B72" i="10"/>
  <c r="E40" i="10"/>
  <c r="B40" i="10"/>
  <c r="E60" i="10"/>
  <c r="B60" i="10"/>
  <c r="H102" i="10"/>
  <c r="G102" i="10"/>
  <c r="F102" i="10"/>
  <c r="E102" i="10"/>
  <c r="D102" i="10"/>
  <c r="C102" i="10"/>
  <c r="B102" i="10"/>
  <c r="E70" i="10"/>
  <c r="B70" i="10"/>
  <c r="E38" i="10"/>
  <c r="B38" i="10"/>
  <c r="H100" i="10"/>
  <c r="G100" i="10"/>
  <c r="F100" i="10"/>
  <c r="E100" i="10"/>
  <c r="D100" i="10"/>
  <c r="C100" i="10"/>
  <c r="B100" i="10"/>
  <c r="E68" i="10"/>
  <c r="B68" i="10"/>
  <c r="E36" i="10"/>
  <c r="B36" i="10"/>
  <c r="F90" i="6"/>
  <c r="D56" i="6"/>
  <c r="C80" i="6"/>
  <c r="F103" i="9"/>
  <c r="D87" i="9"/>
  <c r="G90" i="6"/>
  <c r="E41" i="6"/>
  <c r="D90" i="6"/>
  <c r="E69" i="6"/>
  <c r="D51" i="6"/>
  <c r="C75" i="6"/>
  <c r="B69" i="6"/>
  <c r="D83" i="9"/>
  <c r="G80" i="6"/>
  <c r="E80" i="6"/>
  <c r="B64" i="6"/>
  <c r="B28" i="6"/>
  <c r="G51" i="6"/>
  <c r="F75" i="6"/>
  <c r="E35" i="6"/>
  <c r="F83" i="9"/>
  <c r="B72" i="6"/>
  <c r="B41" i="6"/>
  <c r="F80" i="6"/>
  <c r="C74" i="6"/>
  <c r="E74" i="6"/>
  <c r="C72" i="6"/>
  <c r="C69" i="6"/>
  <c r="E43" i="9"/>
  <c r="C101" i="9"/>
  <c r="G74" i="6"/>
  <c r="E72" i="6"/>
  <c r="D80" i="6"/>
  <c r="B56" i="6"/>
  <c r="F69" i="6"/>
  <c r="D75" i="6"/>
  <c r="C11" i="6"/>
  <c r="D11" i="6" s="1"/>
  <c r="G72" i="6"/>
  <c r="F74" i="6"/>
  <c r="G75" i="6"/>
  <c r="F72" i="6"/>
  <c r="E90" i="6"/>
  <c r="C64" i="6"/>
  <c r="B19" i="9"/>
  <c r="E101" i="9"/>
  <c r="F51" i="6"/>
  <c r="E64" i="6"/>
  <c r="D74" i="6"/>
  <c r="B90" i="6"/>
  <c r="B48" i="6"/>
  <c r="D69" i="6"/>
  <c r="E44" i="6"/>
  <c r="D72" i="6"/>
  <c r="G69" i="6"/>
  <c r="G103" i="9"/>
  <c r="E93" i="9"/>
  <c r="B83" i="9"/>
  <c r="G64" i="6"/>
  <c r="F64" i="6"/>
  <c r="E48" i="6"/>
  <c r="E56" i="6"/>
  <c r="C56" i="6"/>
  <c r="B44" i="6"/>
  <c r="E51" i="6"/>
  <c r="B51" i="6"/>
  <c r="G101" i="9"/>
  <c r="E87" i="9"/>
  <c r="B80" i="6"/>
  <c r="G83" i="9"/>
  <c r="E83" i="9"/>
  <c r="E11" i="6"/>
  <c r="E15" i="6"/>
  <c r="C91" i="6"/>
  <c r="E35" i="9"/>
  <c r="C66" i="6"/>
  <c r="B66" i="6"/>
  <c r="F99" i="9"/>
  <c r="E31" i="9"/>
  <c r="F82" i="6"/>
  <c r="G109" i="9"/>
  <c r="F97" i="9"/>
  <c r="C109" i="9"/>
  <c r="B65" i="9"/>
  <c r="C62" i="6"/>
  <c r="B62" i="6"/>
  <c r="F87" i="9"/>
  <c r="D62" i="6"/>
  <c r="B47" i="9"/>
  <c r="E82" i="6"/>
  <c r="E21" i="9"/>
  <c r="C97" i="9"/>
  <c r="E33" i="6"/>
  <c r="G97" i="9"/>
  <c r="E15" i="9"/>
  <c r="C83" i="9"/>
  <c r="G62" i="6"/>
  <c r="E50" i="6"/>
  <c r="E78" i="6"/>
  <c r="C86" i="6"/>
  <c r="B86" i="6"/>
  <c r="G87" i="9"/>
  <c r="E11" i="9"/>
  <c r="C82" i="6"/>
  <c r="B82" i="6"/>
  <c r="B50" i="6"/>
  <c r="E107" i="9"/>
  <c r="E55" i="9"/>
  <c r="D107" i="9"/>
  <c r="C11" i="9"/>
  <c r="D11" i="9" s="1"/>
  <c r="F66" i="6"/>
  <c r="D82" i="6"/>
  <c r="E110" i="9"/>
  <c r="F62" i="6"/>
  <c r="F103" i="6"/>
  <c r="B103" i="6"/>
  <c r="F109" i="9"/>
  <c r="G82" i="6"/>
  <c r="B107" i="7"/>
  <c r="F107" i="9"/>
  <c r="E97" i="9"/>
  <c r="D99" i="9"/>
  <c r="E63" i="9"/>
  <c r="C103" i="9"/>
  <c r="B95" i="9"/>
  <c r="E13" i="9"/>
  <c r="E99" i="6"/>
  <c r="E95" i="9"/>
  <c r="C95" i="9"/>
  <c r="D110" i="9"/>
  <c r="B85" i="9"/>
  <c r="F86" i="6"/>
  <c r="C85" i="9"/>
  <c r="F99" i="6"/>
  <c r="G83" i="7"/>
  <c r="F95" i="9"/>
  <c r="F110" i="9"/>
  <c r="G99" i="6"/>
  <c r="G95" i="9"/>
  <c r="E85" i="9"/>
  <c r="G110" i="9"/>
  <c r="F85" i="9"/>
  <c r="E86" i="6"/>
  <c r="E47" i="7"/>
  <c r="G85" i="9"/>
  <c r="B14" i="6"/>
  <c r="C99" i="6"/>
  <c r="B99" i="6"/>
  <c r="B109" i="9"/>
  <c r="D85" i="9"/>
  <c r="B103" i="9"/>
  <c r="D99" i="6"/>
  <c r="G86" i="6"/>
  <c r="E109" i="9"/>
  <c r="B97" i="9"/>
  <c r="B69" i="9"/>
  <c r="G99" i="9"/>
  <c r="C99" i="9"/>
  <c r="B99" i="9"/>
  <c r="F93" i="9"/>
  <c r="E91" i="9"/>
  <c r="E27" i="9"/>
  <c r="G93" i="9"/>
  <c r="F91" i="9"/>
  <c r="E89" i="9"/>
  <c r="E57" i="9"/>
  <c r="D95" i="9"/>
  <c r="C93" i="9"/>
  <c r="B93" i="9"/>
  <c r="B61" i="9"/>
  <c r="G91" i="9"/>
  <c r="F89" i="9"/>
  <c r="D93" i="9"/>
  <c r="C91" i="9"/>
  <c r="B91" i="9"/>
  <c r="G89" i="9"/>
  <c r="E53" i="9"/>
  <c r="D91" i="9"/>
  <c r="C89" i="9"/>
  <c r="B89" i="9"/>
  <c r="B57" i="9"/>
  <c r="E51" i="9"/>
  <c r="D89" i="9"/>
  <c r="C87" i="9"/>
  <c r="B87" i="9"/>
  <c r="B110" i="9"/>
  <c r="E49" i="9"/>
  <c r="E17" i="9"/>
  <c r="B53" i="9"/>
  <c r="C110" i="9"/>
  <c r="C79" i="9"/>
  <c r="B79" i="9"/>
  <c r="D79" i="9"/>
  <c r="G107" i="9"/>
  <c r="E103" i="9"/>
  <c r="E71" i="9"/>
  <c r="D109" i="9"/>
  <c r="D77" i="9"/>
  <c r="C107" i="9"/>
  <c r="B107" i="9"/>
  <c r="B75" i="9"/>
  <c r="H94" i="9"/>
  <c r="G94" i="9"/>
  <c r="F94" i="9"/>
  <c r="E94" i="9"/>
  <c r="D94" i="9"/>
  <c r="C94" i="9"/>
  <c r="B94" i="9"/>
  <c r="E30" i="9"/>
  <c r="B30" i="9"/>
  <c r="H92" i="9"/>
  <c r="G92" i="9"/>
  <c r="F92" i="9"/>
  <c r="E92" i="9"/>
  <c r="D92" i="9"/>
  <c r="C92" i="9"/>
  <c r="B92" i="9"/>
  <c r="E60" i="9"/>
  <c r="B60" i="9"/>
  <c r="E28" i="9"/>
  <c r="B28" i="9"/>
  <c r="E62" i="9"/>
  <c r="B62" i="9"/>
  <c r="H90" i="9"/>
  <c r="G90" i="9"/>
  <c r="F90" i="9"/>
  <c r="E90" i="9"/>
  <c r="D90" i="9"/>
  <c r="C90" i="9"/>
  <c r="B90" i="9"/>
  <c r="E26" i="9"/>
  <c r="B26" i="9"/>
  <c r="H96" i="9"/>
  <c r="G96" i="9"/>
  <c r="F96" i="9"/>
  <c r="E96" i="9"/>
  <c r="D96" i="9"/>
  <c r="C96" i="9"/>
  <c r="B96" i="9"/>
  <c r="E58" i="9"/>
  <c r="B58" i="9"/>
  <c r="H88" i="9"/>
  <c r="G88" i="9"/>
  <c r="F88" i="9"/>
  <c r="E88" i="9"/>
  <c r="D88" i="9"/>
  <c r="C88" i="9"/>
  <c r="B88" i="9"/>
  <c r="E56" i="9"/>
  <c r="B56" i="9"/>
  <c r="E24" i="9"/>
  <c r="B24" i="9"/>
  <c r="E32" i="9"/>
  <c r="B32" i="9"/>
  <c r="H86" i="9"/>
  <c r="G86" i="9"/>
  <c r="F86" i="9"/>
  <c r="E86" i="9"/>
  <c r="D86" i="9"/>
  <c r="C86" i="9"/>
  <c r="B86" i="9"/>
  <c r="E54" i="9"/>
  <c r="B54" i="9"/>
  <c r="E22" i="9"/>
  <c r="B22" i="9"/>
  <c r="H84" i="9"/>
  <c r="G84" i="9"/>
  <c r="F84" i="9"/>
  <c r="E84" i="9"/>
  <c r="D84" i="9"/>
  <c r="C84" i="9"/>
  <c r="B84" i="9"/>
  <c r="E20" i="9"/>
  <c r="B20" i="9"/>
  <c r="E52" i="9"/>
  <c r="B52" i="9"/>
  <c r="H82" i="9"/>
  <c r="G82" i="9"/>
  <c r="F82" i="9"/>
  <c r="E82" i="9"/>
  <c r="D82" i="9"/>
  <c r="C82" i="9"/>
  <c r="B82" i="9"/>
  <c r="E50" i="9"/>
  <c r="B50" i="9"/>
  <c r="E18" i="9"/>
  <c r="B18" i="9"/>
  <c r="E64" i="9"/>
  <c r="B64" i="9"/>
  <c r="E48" i="9"/>
  <c r="B48" i="9"/>
  <c r="H78" i="9"/>
  <c r="G78" i="9"/>
  <c r="F78" i="9"/>
  <c r="E78" i="9"/>
  <c r="D78" i="9"/>
  <c r="C78" i="9"/>
  <c r="B78" i="9"/>
  <c r="E46" i="9"/>
  <c r="B46" i="9"/>
  <c r="E14" i="9"/>
  <c r="B14" i="9"/>
  <c r="H80" i="9"/>
  <c r="G80" i="9"/>
  <c r="F80" i="9"/>
  <c r="E80" i="9"/>
  <c r="D80" i="9"/>
  <c r="C80" i="9"/>
  <c r="B80" i="9"/>
  <c r="E16" i="9"/>
  <c r="B16" i="9"/>
  <c r="H108" i="9"/>
  <c r="G108" i="9"/>
  <c r="F108" i="9"/>
  <c r="E108" i="9"/>
  <c r="D108" i="9"/>
  <c r="C108" i="9"/>
  <c r="B108" i="9"/>
  <c r="H76" i="9"/>
  <c r="G76" i="9"/>
  <c r="F76" i="9"/>
  <c r="E76" i="9"/>
  <c r="D76" i="9"/>
  <c r="C76" i="9"/>
  <c r="B76" i="9"/>
  <c r="E44" i="9"/>
  <c r="B44" i="9"/>
  <c r="E12" i="9"/>
  <c r="B12" i="9"/>
  <c r="H106" i="9"/>
  <c r="G106" i="9"/>
  <c r="F106" i="9"/>
  <c r="E106" i="9"/>
  <c r="D106" i="9"/>
  <c r="C106" i="9"/>
  <c r="B106" i="9"/>
  <c r="E74" i="9"/>
  <c r="B74" i="9"/>
  <c r="E42" i="9"/>
  <c r="B42" i="9"/>
  <c r="H104" i="9"/>
  <c r="G104" i="9"/>
  <c r="F104" i="9"/>
  <c r="E104" i="9"/>
  <c r="D104" i="9"/>
  <c r="C104" i="9"/>
  <c r="B104" i="9"/>
  <c r="E72" i="9"/>
  <c r="B72" i="9"/>
  <c r="E40" i="9"/>
  <c r="B40" i="9"/>
  <c r="H102" i="9"/>
  <c r="G102" i="9"/>
  <c r="F102" i="9"/>
  <c r="E102" i="9"/>
  <c r="D102" i="9"/>
  <c r="C102" i="9"/>
  <c r="B102" i="9"/>
  <c r="E70" i="9"/>
  <c r="B70" i="9"/>
  <c r="E38" i="9"/>
  <c r="B38" i="9"/>
  <c r="E68" i="9"/>
  <c r="B68" i="9"/>
  <c r="H100" i="9"/>
  <c r="G100" i="9"/>
  <c r="F100" i="9"/>
  <c r="E100" i="9"/>
  <c r="D100" i="9"/>
  <c r="C100" i="9"/>
  <c r="B100" i="9"/>
  <c r="E36" i="9"/>
  <c r="B36" i="9"/>
  <c r="H98" i="9"/>
  <c r="G98" i="9"/>
  <c r="F98" i="9"/>
  <c r="E98" i="9"/>
  <c r="D98" i="9"/>
  <c r="C98" i="9"/>
  <c r="B98" i="9"/>
  <c r="E66" i="9"/>
  <c r="B66" i="9"/>
  <c r="E34" i="9"/>
  <c r="B34" i="9"/>
  <c r="E83" i="7"/>
  <c r="E45" i="7"/>
  <c r="H110" i="7"/>
  <c r="H87" i="7"/>
  <c r="G105" i="7"/>
  <c r="E57" i="7"/>
  <c r="D77" i="7"/>
  <c r="H103" i="7"/>
  <c r="B85" i="7"/>
  <c r="B79" i="7"/>
  <c r="G79" i="7"/>
  <c r="D105" i="7"/>
  <c r="G77" i="7"/>
  <c r="E107" i="7"/>
  <c r="E85" i="7"/>
  <c r="B105" i="7"/>
  <c r="E77" i="7"/>
  <c r="E61" i="7"/>
  <c r="B71" i="7"/>
  <c r="F85" i="7"/>
  <c r="G103" i="7"/>
  <c r="E71" i="7"/>
  <c r="C107" i="7"/>
  <c r="C105" i="7"/>
  <c r="D107" i="7"/>
  <c r="C91" i="7"/>
  <c r="F107" i="7"/>
  <c r="F91" i="7"/>
  <c r="D81" i="7"/>
  <c r="E87" i="7"/>
  <c r="F105" i="7"/>
  <c r="E53" i="7"/>
  <c r="F77" i="7"/>
  <c r="C11" i="7"/>
  <c r="D11" i="7" s="1"/>
  <c r="F109" i="7"/>
  <c r="E29" i="7"/>
  <c r="E17" i="7"/>
  <c r="B27" i="7"/>
  <c r="G99" i="7"/>
  <c r="E105" i="7"/>
  <c r="E11" i="7"/>
  <c r="B21" i="7"/>
  <c r="B110" i="7"/>
  <c r="E109" i="7"/>
  <c r="B77" i="7"/>
  <c r="G93" i="7"/>
  <c r="E103" i="7"/>
  <c r="E110" i="7"/>
  <c r="F110" i="7"/>
  <c r="C93" i="7"/>
  <c r="F89" i="7"/>
  <c r="D85" i="7"/>
  <c r="B13" i="7"/>
  <c r="F81" i="7"/>
  <c r="D79" i="7"/>
  <c r="B81" i="7"/>
  <c r="C95" i="7"/>
  <c r="B67" i="7"/>
  <c r="C79" i="7"/>
  <c r="C110" i="7"/>
  <c r="E23" i="7"/>
  <c r="D110" i="7"/>
  <c r="G81" i="7"/>
  <c r="B19" i="7"/>
  <c r="D103" i="7"/>
  <c r="E41" i="7"/>
  <c r="G107" i="7"/>
  <c r="E91" i="7"/>
  <c r="E35" i="7"/>
  <c r="D93" i="7"/>
  <c r="C77" i="7"/>
  <c r="B89" i="7"/>
  <c r="C87" i="7"/>
  <c r="B103" i="7"/>
  <c r="E95" i="7"/>
  <c r="D99" i="7"/>
  <c r="B91" i="7"/>
  <c r="E89" i="7"/>
  <c r="E33" i="7"/>
  <c r="D87" i="7"/>
  <c r="B83" i="7"/>
  <c r="G91" i="7"/>
  <c r="F83" i="7"/>
  <c r="E75" i="7"/>
  <c r="E15" i="7"/>
  <c r="B63" i="7"/>
  <c r="F99" i="7"/>
  <c r="G89" i="7"/>
  <c r="F93" i="7"/>
  <c r="G85" i="7"/>
  <c r="E67" i="7"/>
  <c r="B75" i="7"/>
  <c r="C103" i="7"/>
  <c r="E43" i="7"/>
  <c r="C85" i="7"/>
  <c r="B93" i="7"/>
  <c r="E73" i="7"/>
  <c r="E31" i="7"/>
  <c r="C83" i="7"/>
  <c r="E65" i="7"/>
  <c r="G109" i="7"/>
  <c r="F79" i="7"/>
  <c r="E99" i="7"/>
  <c r="E63" i="7"/>
  <c r="D91" i="7"/>
  <c r="C109" i="7"/>
  <c r="B73" i="7"/>
  <c r="B57" i="7"/>
  <c r="E97" i="7"/>
  <c r="D89" i="7"/>
  <c r="E93" i="7"/>
  <c r="B109" i="7"/>
  <c r="E49" i="7"/>
  <c r="D83" i="7"/>
  <c r="C99" i="7"/>
  <c r="B49" i="7"/>
  <c r="G87" i="7"/>
  <c r="E79" i="7"/>
  <c r="E39" i="7"/>
  <c r="D109" i="7"/>
  <c r="C89" i="7"/>
  <c r="B87" i="7"/>
  <c r="E59" i="7"/>
  <c r="B51" i="7"/>
  <c r="B25" i="7"/>
  <c r="E55" i="7"/>
  <c r="B97" i="7"/>
  <c r="F95" i="7"/>
  <c r="E51" i="7"/>
  <c r="D97" i="7"/>
  <c r="C81" i="7"/>
  <c r="B95" i="7"/>
  <c r="G97" i="7"/>
  <c r="E81" i="7"/>
  <c r="D95" i="7"/>
  <c r="G95" i="7"/>
  <c r="F97" i="7"/>
  <c r="B69" i="7"/>
  <c r="B65" i="7"/>
  <c r="B61" i="7"/>
  <c r="B99" i="7"/>
  <c r="B55" i="7"/>
  <c r="E69" i="7"/>
  <c r="E37" i="7"/>
  <c r="B59" i="7"/>
  <c r="C97" i="7"/>
  <c r="H104" i="7"/>
  <c r="G104" i="7"/>
  <c r="B104" i="7"/>
  <c r="F104" i="7"/>
  <c r="E104" i="7"/>
  <c r="D104" i="7"/>
  <c r="C104" i="7"/>
  <c r="H102" i="7"/>
  <c r="G102" i="7"/>
  <c r="F102" i="7"/>
  <c r="E102" i="7"/>
  <c r="B102" i="7"/>
  <c r="D102" i="7"/>
  <c r="C102" i="7"/>
  <c r="B70" i="7"/>
  <c r="E70" i="7"/>
  <c r="E38" i="7"/>
  <c r="B38" i="7"/>
  <c r="H100" i="7"/>
  <c r="G100" i="7"/>
  <c r="F100" i="7"/>
  <c r="B100" i="7"/>
  <c r="E100" i="7"/>
  <c r="D100" i="7"/>
  <c r="C100" i="7"/>
  <c r="E68" i="7"/>
  <c r="B68" i="7"/>
  <c r="E36" i="7"/>
  <c r="B36" i="7"/>
  <c r="H98" i="7"/>
  <c r="G98" i="7"/>
  <c r="F98" i="7"/>
  <c r="E98" i="7"/>
  <c r="B98" i="7"/>
  <c r="D98" i="7"/>
  <c r="C98" i="7"/>
  <c r="B66" i="7"/>
  <c r="E66" i="7"/>
  <c r="E34" i="7"/>
  <c r="B34" i="7"/>
  <c r="E40" i="7"/>
  <c r="B40" i="7"/>
  <c r="H96" i="7"/>
  <c r="G96" i="7"/>
  <c r="F96" i="7"/>
  <c r="E96" i="7"/>
  <c r="B96" i="7"/>
  <c r="D96" i="7"/>
  <c r="C96" i="7"/>
  <c r="E64" i="7"/>
  <c r="B64" i="7"/>
  <c r="E42" i="7"/>
  <c r="B42" i="7"/>
  <c r="H94" i="7"/>
  <c r="G94" i="7"/>
  <c r="F94" i="7"/>
  <c r="E94" i="7"/>
  <c r="B94" i="7"/>
  <c r="D94" i="7"/>
  <c r="C94" i="7"/>
  <c r="E62" i="7"/>
  <c r="B62" i="7"/>
  <c r="E30" i="7"/>
  <c r="B30" i="7"/>
  <c r="H92" i="7"/>
  <c r="G92" i="7"/>
  <c r="F92" i="7"/>
  <c r="E92" i="7"/>
  <c r="B92" i="7"/>
  <c r="D92" i="7"/>
  <c r="C92" i="7"/>
  <c r="E60" i="7"/>
  <c r="B60" i="7"/>
  <c r="B28" i="7"/>
  <c r="E28" i="7"/>
  <c r="H90" i="7"/>
  <c r="G90" i="7"/>
  <c r="F90" i="7"/>
  <c r="B90" i="7"/>
  <c r="E90" i="7"/>
  <c r="D90" i="7"/>
  <c r="C90" i="7"/>
  <c r="E58" i="7"/>
  <c r="B58" i="7"/>
  <c r="E26" i="7"/>
  <c r="B26" i="7"/>
  <c r="H106" i="7"/>
  <c r="G106" i="7"/>
  <c r="F106" i="7"/>
  <c r="E106" i="7"/>
  <c r="D106" i="7"/>
  <c r="B106" i="7"/>
  <c r="C106" i="7"/>
  <c r="H88" i="7"/>
  <c r="B88" i="7"/>
  <c r="G88" i="7"/>
  <c r="F88" i="7"/>
  <c r="E88" i="7"/>
  <c r="D88" i="7"/>
  <c r="C88" i="7"/>
  <c r="B56" i="7"/>
  <c r="E56" i="7"/>
  <c r="E24" i="7"/>
  <c r="B24" i="7"/>
  <c r="H86" i="7"/>
  <c r="G86" i="7"/>
  <c r="F86" i="7"/>
  <c r="E86" i="7"/>
  <c r="D86" i="7"/>
  <c r="B86" i="7"/>
  <c r="C86" i="7"/>
  <c r="E54" i="7"/>
  <c r="B54" i="7"/>
  <c r="B22" i="7"/>
  <c r="E22" i="7"/>
  <c r="E32" i="7"/>
  <c r="B32" i="7"/>
  <c r="H84" i="7"/>
  <c r="G84" i="7"/>
  <c r="F84" i="7"/>
  <c r="E84" i="7"/>
  <c r="B84" i="7"/>
  <c r="D84" i="7"/>
  <c r="C84" i="7"/>
  <c r="B52" i="7"/>
  <c r="E52" i="7"/>
  <c r="B20" i="7"/>
  <c r="E20" i="7"/>
  <c r="H82" i="7"/>
  <c r="G82" i="7"/>
  <c r="B82" i="7"/>
  <c r="F82" i="7"/>
  <c r="E82" i="7"/>
  <c r="D82" i="7"/>
  <c r="C82" i="7"/>
  <c r="E50" i="7"/>
  <c r="B50" i="7"/>
  <c r="E18" i="7"/>
  <c r="B18" i="7"/>
  <c r="E74" i="7"/>
  <c r="B74" i="7"/>
  <c r="H80" i="7"/>
  <c r="G80" i="7"/>
  <c r="F80" i="7"/>
  <c r="E80" i="7"/>
  <c r="D80" i="7"/>
  <c r="C80" i="7"/>
  <c r="B80" i="7"/>
  <c r="B48" i="7"/>
  <c r="E48" i="7"/>
  <c r="B16" i="7"/>
  <c r="E16" i="7"/>
  <c r="E72" i="7"/>
  <c r="B72" i="7"/>
  <c r="H78" i="7"/>
  <c r="G78" i="7"/>
  <c r="F78" i="7"/>
  <c r="E78" i="7"/>
  <c r="B78" i="7"/>
  <c r="D78" i="7"/>
  <c r="C78" i="7"/>
  <c r="E46" i="7"/>
  <c r="B46" i="7"/>
  <c r="E14" i="7"/>
  <c r="B14" i="7"/>
  <c r="H108" i="7"/>
  <c r="G108" i="7"/>
  <c r="F108" i="7"/>
  <c r="E108" i="7"/>
  <c r="D108" i="7"/>
  <c r="C108" i="7"/>
  <c r="B108" i="7"/>
  <c r="H76" i="7"/>
  <c r="G76" i="7"/>
  <c r="F76" i="7"/>
  <c r="B76" i="7"/>
  <c r="E76" i="7"/>
  <c r="D76" i="7"/>
  <c r="C76" i="7"/>
  <c r="B44" i="7"/>
  <c r="E44" i="7"/>
  <c r="E12" i="7"/>
  <c r="B12" i="7"/>
  <c r="C107" i="6"/>
  <c r="C97" i="6"/>
  <c r="D97" i="6"/>
  <c r="B97" i="6"/>
  <c r="G107" i="6"/>
  <c r="D98" i="6"/>
  <c r="F107" i="6"/>
  <c r="D96" i="6"/>
  <c r="E97" i="6"/>
  <c r="C98" i="6"/>
  <c r="G97" i="6"/>
  <c r="C96" i="6"/>
  <c r="F97" i="6"/>
  <c r="F96" i="6"/>
  <c r="F98" i="6"/>
  <c r="G101" i="6"/>
  <c r="F109" i="6"/>
  <c r="D101" i="6"/>
  <c r="B98" i="6"/>
  <c r="C101" i="6"/>
  <c r="E109" i="6"/>
  <c r="B109" i="6"/>
  <c r="C109" i="6"/>
  <c r="F101" i="6"/>
  <c r="E101" i="6"/>
  <c r="G109" i="6"/>
  <c r="B101" i="6"/>
  <c r="D109" i="6"/>
  <c r="G98" i="6"/>
  <c r="E98" i="6"/>
  <c r="B95" i="6"/>
  <c r="B96" i="6"/>
  <c r="B91" i="6"/>
  <c r="G91" i="6"/>
  <c r="G96" i="6"/>
  <c r="E96" i="6"/>
  <c r="F95" i="6"/>
  <c r="D95" i="6"/>
  <c r="C105" i="6"/>
  <c r="E95" i="6"/>
  <c r="D91" i="6"/>
  <c r="E91" i="6"/>
  <c r="C95" i="6"/>
  <c r="B105" i="6"/>
  <c r="F105" i="6"/>
  <c r="B107" i="6"/>
  <c r="E105" i="6"/>
  <c r="E103" i="6"/>
  <c r="D107" i="6"/>
  <c r="D105" i="6"/>
  <c r="F91" i="6"/>
  <c r="D103" i="6"/>
  <c r="G103" i="6"/>
  <c r="C103" i="6"/>
  <c r="E107" i="6"/>
  <c r="H108" i="6"/>
  <c r="G108" i="6"/>
  <c r="F108" i="6"/>
  <c r="E108" i="6"/>
  <c r="D108" i="6"/>
  <c r="C108" i="6"/>
  <c r="B108" i="6"/>
  <c r="H106" i="6"/>
  <c r="G106" i="6"/>
  <c r="F106" i="6"/>
  <c r="E106" i="6"/>
  <c r="D106" i="6"/>
  <c r="C106" i="6"/>
  <c r="B106" i="6"/>
  <c r="H104" i="6"/>
  <c r="G104" i="6"/>
  <c r="F104" i="6"/>
  <c r="E104" i="6"/>
  <c r="D104" i="6"/>
  <c r="C104" i="6"/>
  <c r="B104" i="6"/>
  <c r="H102" i="6"/>
  <c r="G102" i="6"/>
  <c r="F102" i="6"/>
  <c r="E102" i="6"/>
  <c r="D102" i="6"/>
  <c r="C102" i="6"/>
  <c r="B102" i="6"/>
  <c r="H100" i="6"/>
  <c r="G100" i="6"/>
  <c r="F100" i="6"/>
  <c r="E100" i="6"/>
  <c r="D100" i="6"/>
  <c r="C100" i="6"/>
  <c r="B100" i="6"/>
  <c r="F11" i="9" l="1"/>
  <c r="G11" i="9" s="1"/>
  <c r="H11" i="9" s="1"/>
  <c r="D12" i="9" s="1"/>
  <c r="F12" i="9" s="1"/>
  <c r="G12" i="9" s="1"/>
  <c r="H12" i="9" s="1"/>
  <c r="C13" i="9" s="1"/>
  <c r="F11" i="6"/>
  <c r="G11" i="6" s="1"/>
  <c r="H11" i="6" s="1"/>
  <c r="F11" i="10"/>
  <c r="G11" i="10" s="1"/>
  <c r="H11" i="10" s="1"/>
  <c r="F11" i="7"/>
  <c r="G11" i="7" s="1"/>
  <c r="H11" i="7" s="1"/>
  <c r="C12" i="7" s="1"/>
  <c r="C12" i="9" l="1"/>
  <c r="D12" i="10"/>
  <c r="F12" i="10" s="1"/>
  <c r="G12" i="10" s="1"/>
  <c r="H12" i="10" s="1"/>
  <c r="C12" i="10"/>
  <c r="D13" i="9"/>
  <c r="F13" i="9" s="1"/>
  <c r="G13" i="9" s="1"/>
  <c r="H13" i="9" s="1"/>
  <c r="D14" i="9" s="1"/>
  <c r="F14" i="9" s="1"/>
  <c r="G14" i="9" s="1"/>
  <c r="H14" i="9" s="1"/>
  <c r="D12" i="7"/>
  <c r="F12" i="7" s="1"/>
  <c r="G12" i="7" s="1"/>
  <c r="H12" i="7" s="1"/>
  <c r="C13" i="7" s="1"/>
  <c r="D12" i="6"/>
  <c r="F12" i="6" s="1"/>
  <c r="G12" i="6" s="1"/>
  <c r="H12" i="6" s="1"/>
  <c r="C12" i="6"/>
  <c r="D13" i="10" l="1"/>
  <c r="F13" i="10" s="1"/>
  <c r="G13" i="10" s="1"/>
  <c r="H13" i="10" s="1"/>
  <c r="C13" i="10"/>
  <c r="C14" i="9"/>
  <c r="C15" i="9"/>
  <c r="D15" i="9"/>
  <c r="F15" i="9" s="1"/>
  <c r="G15" i="9" s="1"/>
  <c r="D13" i="7"/>
  <c r="F13" i="7" s="1"/>
  <c r="G13" i="7" s="1"/>
  <c r="H13" i="7" s="1"/>
  <c r="D14" i="7" s="1"/>
  <c r="F14" i="7" s="1"/>
  <c r="G14" i="7" s="1"/>
  <c r="D13" i="6"/>
  <c r="F13" i="6" s="1"/>
  <c r="G13" i="6" s="1"/>
  <c r="C13" i="6"/>
  <c r="C14" i="10" l="1"/>
  <c r="D14" i="10"/>
  <c r="F14" i="10" s="1"/>
  <c r="G14" i="10" s="1"/>
  <c r="H15" i="9"/>
  <c r="H14" i="7"/>
  <c r="D15" i="7" s="1"/>
  <c r="F15" i="7" s="1"/>
  <c r="G15" i="7" s="1"/>
  <c r="C14" i="7"/>
  <c r="H13" i="6"/>
  <c r="H14" i="10" l="1"/>
  <c r="D16" i="9"/>
  <c r="F16" i="9" s="1"/>
  <c r="G16" i="9" s="1"/>
  <c r="H16" i="9" s="1"/>
  <c r="C16" i="9"/>
  <c r="C15" i="7"/>
  <c r="H15" i="7"/>
  <c r="D14" i="6"/>
  <c r="F14" i="6" s="1"/>
  <c r="G14" i="6" s="1"/>
  <c r="C14" i="6"/>
  <c r="D15" i="10" l="1"/>
  <c r="F15" i="10" s="1"/>
  <c r="G15" i="10" s="1"/>
  <c r="H15" i="10" s="1"/>
  <c r="C15" i="10"/>
  <c r="C17" i="9"/>
  <c r="D17" i="9"/>
  <c r="F17" i="9" s="1"/>
  <c r="G17" i="9" s="1"/>
  <c r="C16" i="7"/>
  <c r="D16" i="7"/>
  <c r="F16" i="7" s="1"/>
  <c r="G16" i="7" s="1"/>
  <c r="H16" i="7" s="1"/>
  <c r="H14" i="6"/>
  <c r="C16" i="10" l="1"/>
  <c r="D16" i="10"/>
  <c r="H17" i="9"/>
  <c r="C17" i="7"/>
  <c r="D17" i="7"/>
  <c r="F17" i="7" s="1"/>
  <c r="G17" i="7" s="1"/>
  <c r="C15" i="6"/>
  <c r="D15" i="6"/>
  <c r="F15" i="6" s="1"/>
  <c r="G15" i="6" s="1"/>
  <c r="H15" i="6" s="1"/>
  <c r="F16" i="10" l="1"/>
  <c r="G16" i="10" s="1"/>
  <c r="H16" i="10" s="1"/>
  <c r="C18" i="9"/>
  <c r="D18" i="9"/>
  <c r="F18" i="9" s="1"/>
  <c r="G18" i="9" s="1"/>
  <c r="H18" i="9" s="1"/>
  <c r="H17" i="7"/>
  <c r="D16" i="6"/>
  <c r="F16" i="6" s="1"/>
  <c r="G16" i="6" s="1"/>
  <c r="H16" i="6" s="1"/>
  <c r="C16" i="6"/>
  <c r="D17" i="10" l="1"/>
  <c r="F17" i="10" s="1"/>
  <c r="G17" i="10" s="1"/>
  <c r="H17" i="10" s="1"/>
  <c r="C17" i="10"/>
  <c r="C19" i="9"/>
  <c r="D19" i="9"/>
  <c r="F19" i="9" s="1"/>
  <c r="G19" i="9" s="1"/>
  <c r="C18" i="7"/>
  <c r="D18" i="7"/>
  <c r="F18" i="7" s="1"/>
  <c r="G18" i="7" s="1"/>
  <c r="C17" i="6"/>
  <c r="D17" i="6"/>
  <c r="F17" i="6" s="1"/>
  <c r="G17" i="6" s="1"/>
  <c r="D18" i="10" l="1"/>
  <c r="F18" i="10" s="1"/>
  <c r="G18" i="10" s="1"/>
  <c r="H18" i="10" s="1"/>
  <c r="C18" i="10"/>
  <c r="H19" i="9"/>
  <c r="H18" i="7"/>
  <c r="H17" i="6"/>
  <c r="D19" i="10" l="1"/>
  <c r="F19" i="10" s="1"/>
  <c r="G19" i="10" s="1"/>
  <c r="C19" i="10"/>
  <c r="D20" i="9"/>
  <c r="F20" i="9" s="1"/>
  <c r="G20" i="9" s="1"/>
  <c r="H20" i="9" s="1"/>
  <c r="C20" i="9"/>
  <c r="C19" i="7"/>
  <c r="D19" i="7"/>
  <c r="F19" i="7" s="1"/>
  <c r="G19" i="7" s="1"/>
  <c r="H19" i="7" s="1"/>
  <c r="D18" i="6"/>
  <c r="F18" i="6" s="1"/>
  <c r="G18" i="6" s="1"/>
  <c r="C18" i="6"/>
  <c r="H19" i="10" l="1"/>
  <c r="C20" i="10" s="1"/>
  <c r="C21" i="9"/>
  <c r="D21" i="9"/>
  <c r="F21" i="9" s="1"/>
  <c r="G21" i="9" s="1"/>
  <c r="D20" i="7"/>
  <c r="F20" i="7" s="1"/>
  <c r="G20" i="7" s="1"/>
  <c r="C20" i="7"/>
  <c r="H18" i="6"/>
  <c r="D20" i="10" l="1"/>
  <c r="F20" i="10" s="1"/>
  <c r="G20" i="10" s="1"/>
  <c r="H20" i="10" s="1"/>
  <c r="H21" i="9"/>
  <c r="H20" i="7"/>
  <c r="C19" i="6"/>
  <c r="D19" i="6"/>
  <c r="F19" i="6" s="1"/>
  <c r="G19" i="6" s="1"/>
  <c r="D21" i="10" l="1"/>
  <c r="F21" i="10" s="1"/>
  <c r="G21" i="10" s="1"/>
  <c r="C21" i="10"/>
  <c r="D22" i="9"/>
  <c r="F22" i="9" s="1"/>
  <c r="G22" i="9" s="1"/>
  <c r="C22" i="9"/>
  <c r="C21" i="7"/>
  <c r="D21" i="7"/>
  <c r="F21" i="7" s="1"/>
  <c r="G21" i="7" s="1"/>
  <c r="H19" i="6"/>
  <c r="H21" i="10" l="1"/>
  <c r="H22" i="9"/>
  <c r="H21" i="7"/>
  <c r="D20" i="6"/>
  <c r="F20" i="6" s="1"/>
  <c r="G20" i="6" s="1"/>
  <c r="H20" i="6" s="1"/>
  <c r="C20" i="6"/>
  <c r="C22" i="10" l="1"/>
  <c r="D22" i="10"/>
  <c r="C23" i="9"/>
  <c r="D23" i="9"/>
  <c r="F23" i="9" s="1"/>
  <c r="G23" i="9" s="1"/>
  <c r="D22" i="7"/>
  <c r="F22" i="7" s="1"/>
  <c r="G22" i="7" s="1"/>
  <c r="H22" i="7" s="1"/>
  <c r="C22" i="7"/>
  <c r="D21" i="6"/>
  <c r="F21" i="6" s="1"/>
  <c r="G21" i="6" s="1"/>
  <c r="C21" i="6"/>
  <c r="F22" i="10" l="1"/>
  <c r="G22" i="10" s="1"/>
  <c r="H22" i="10" s="1"/>
  <c r="H23" i="9"/>
  <c r="C23" i="7"/>
  <c r="D23" i="7"/>
  <c r="F23" i="7" s="1"/>
  <c r="G23" i="7" s="1"/>
  <c r="H23" i="7" s="1"/>
  <c r="H21" i="6"/>
  <c r="D22" i="6" s="1"/>
  <c r="F22" i="6" s="1"/>
  <c r="G22" i="6" s="1"/>
  <c r="C23" i="10" l="1"/>
  <c r="D23" i="10"/>
  <c r="F23" i="10" s="1"/>
  <c r="G23" i="10" s="1"/>
  <c r="H23" i="10" s="1"/>
  <c r="D24" i="9"/>
  <c r="F24" i="9" s="1"/>
  <c r="G24" i="9" s="1"/>
  <c r="C24" i="9"/>
  <c r="D24" i="7"/>
  <c r="F24" i="7" s="1"/>
  <c r="G24" i="7" s="1"/>
  <c r="C24" i="7"/>
  <c r="C22" i="6"/>
  <c r="H22" i="6"/>
  <c r="D24" i="10" l="1"/>
  <c r="F24" i="10" s="1"/>
  <c r="G24" i="10" s="1"/>
  <c r="H24" i="10" s="1"/>
  <c r="C24" i="10"/>
  <c r="H24" i="9"/>
  <c r="H24" i="7"/>
  <c r="D23" i="6"/>
  <c r="F23" i="6" s="1"/>
  <c r="G23" i="6" s="1"/>
  <c r="C23" i="6"/>
  <c r="C25" i="10" l="1"/>
  <c r="D25" i="10"/>
  <c r="F25" i="10" s="1"/>
  <c r="G25" i="10" s="1"/>
  <c r="H25" i="10" s="1"/>
  <c r="C25" i="9"/>
  <c r="D25" i="9"/>
  <c r="F25" i="9" s="1"/>
  <c r="G25" i="9" s="1"/>
  <c r="C25" i="7"/>
  <c r="D25" i="7"/>
  <c r="F25" i="7" s="1"/>
  <c r="G25" i="7" s="1"/>
  <c r="H23" i="6"/>
  <c r="D26" i="10" l="1"/>
  <c r="F26" i="10" s="1"/>
  <c r="G26" i="10" s="1"/>
  <c r="C26" i="10"/>
  <c r="H25" i="9"/>
  <c r="H25" i="7"/>
  <c r="C24" i="6"/>
  <c r="D24" i="6"/>
  <c r="F24" i="6" s="1"/>
  <c r="G24" i="6" s="1"/>
  <c r="H26" i="10" l="1"/>
  <c r="D26" i="9"/>
  <c r="F26" i="9" s="1"/>
  <c r="G26" i="9" s="1"/>
  <c r="C26" i="9"/>
  <c r="D26" i="7"/>
  <c r="F26" i="7" s="1"/>
  <c r="G26" i="7" s="1"/>
  <c r="H26" i="7" s="1"/>
  <c r="C26" i="7"/>
  <c r="H24" i="6"/>
  <c r="C27" i="10" l="1"/>
  <c r="D27" i="10"/>
  <c r="F27" i="10" s="1"/>
  <c r="G27" i="10" s="1"/>
  <c r="H27" i="10" s="1"/>
  <c r="H26" i="9"/>
  <c r="C27" i="7"/>
  <c r="D27" i="7"/>
  <c r="F27" i="7" s="1"/>
  <c r="G27" i="7" s="1"/>
  <c r="D25" i="6"/>
  <c r="F25" i="6" s="1"/>
  <c r="G25" i="6" s="1"/>
  <c r="H25" i="6" s="1"/>
  <c r="C25" i="6"/>
  <c r="C28" i="10" l="1"/>
  <c r="D28" i="10"/>
  <c r="F28" i="10" s="1"/>
  <c r="G28" i="10" s="1"/>
  <c r="D27" i="9"/>
  <c r="F27" i="9" s="1"/>
  <c r="G27" i="9" s="1"/>
  <c r="C27" i="9"/>
  <c r="H27" i="7"/>
  <c r="C26" i="6"/>
  <c r="D26" i="6"/>
  <c r="F26" i="6" s="1"/>
  <c r="G26" i="6" s="1"/>
  <c r="H28" i="10" l="1"/>
  <c r="H27" i="9"/>
  <c r="D28" i="9" s="1"/>
  <c r="F28" i="9" s="1"/>
  <c r="G28" i="9" s="1"/>
  <c r="H28" i="9" s="1"/>
  <c r="D28" i="7"/>
  <c r="F28" i="7" s="1"/>
  <c r="G28" i="7" s="1"/>
  <c r="C28" i="7"/>
  <c r="H26" i="6"/>
  <c r="C29" i="10" l="1"/>
  <c r="D29" i="10"/>
  <c r="C28" i="9"/>
  <c r="D29" i="9"/>
  <c r="F29" i="9" s="1"/>
  <c r="G29" i="9" s="1"/>
  <c r="H29" i="9" s="1"/>
  <c r="C29" i="9"/>
  <c r="H28" i="7"/>
  <c r="D27" i="6"/>
  <c r="F27" i="6" s="1"/>
  <c r="G27" i="6" s="1"/>
  <c r="H27" i="6" s="1"/>
  <c r="C27" i="6"/>
  <c r="F29" i="10" l="1"/>
  <c r="G29" i="10" s="1"/>
  <c r="H29" i="10" s="1"/>
  <c r="D30" i="9"/>
  <c r="F30" i="9" s="1"/>
  <c r="G30" i="9" s="1"/>
  <c r="C30" i="9"/>
  <c r="C29" i="7"/>
  <c r="D29" i="7"/>
  <c r="F29" i="7" s="1"/>
  <c r="G29" i="7" s="1"/>
  <c r="C28" i="6"/>
  <c r="D28" i="6"/>
  <c r="F28" i="6" s="1"/>
  <c r="G28" i="6" s="1"/>
  <c r="C30" i="10" l="1"/>
  <c r="D30" i="10"/>
  <c r="H30" i="9"/>
  <c r="H29" i="7"/>
  <c r="H28" i="6"/>
  <c r="F30" i="10" l="1"/>
  <c r="G30" i="10" s="1"/>
  <c r="H30" i="10" s="1"/>
  <c r="D31" i="9"/>
  <c r="F31" i="9" s="1"/>
  <c r="G31" i="9" s="1"/>
  <c r="C31" i="9"/>
  <c r="D30" i="7"/>
  <c r="F30" i="7" s="1"/>
  <c r="G30" i="7" s="1"/>
  <c r="C30" i="7"/>
  <c r="D29" i="6"/>
  <c r="F29" i="6" s="1"/>
  <c r="G29" i="6" s="1"/>
  <c r="C29" i="6"/>
  <c r="D31" i="10" l="1"/>
  <c r="F31" i="10" s="1"/>
  <c r="G31" i="10" s="1"/>
  <c r="H31" i="10" s="1"/>
  <c r="C31" i="10"/>
  <c r="H31" i="9"/>
  <c r="D32" i="9" s="1"/>
  <c r="F32" i="9" s="1"/>
  <c r="G32" i="9" s="1"/>
  <c r="H30" i="7"/>
  <c r="H29" i="6"/>
  <c r="C32" i="9" l="1"/>
  <c r="C32" i="10"/>
  <c r="D32" i="10"/>
  <c r="H32" i="9"/>
  <c r="C33" i="9" s="1"/>
  <c r="C31" i="7"/>
  <c r="D31" i="7"/>
  <c r="F31" i="7" s="1"/>
  <c r="G31" i="7" s="1"/>
  <c r="D30" i="6"/>
  <c r="F30" i="6" s="1"/>
  <c r="G30" i="6" s="1"/>
  <c r="C30" i="6"/>
  <c r="F32" i="10" l="1"/>
  <c r="G32" i="10" s="1"/>
  <c r="H32" i="10" s="1"/>
  <c r="D33" i="9"/>
  <c r="F33" i="9" s="1"/>
  <c r="G33" i="9" s="1"/>
  <c r="H33" i="9" s="1"/>
  <c r="C34" i="9" s="1"/>
  <c r="H31" i="7"/>
  <c r="H30" i="6"/>
  <c r="D33" i="10" l="1"/>
  <c r="F33" i="10" s="1"/>
  <c r="G33" i="10" s="1"/>
  <c r="H33" i="10" s="1"/>
  <c r="C33" i="10"/>
  <c r="D34" i="9"/>
  <c r="F34" i="9" s="1"/>
  <c r="G34" i="9" s="1"/>
  <c r="H34" i="9" s="1"/>
  <c r="C32" i="7"/>
  <c r="D32" i="7"/>
  <c r="F32" i="7" s="1"/>
  <c r="G32" i="7" s="1"/>
  <c r="D31" i="6"/>
  <c r="F31" i="6" s="1"/>
  <c r="G31" i="6" s="1"/>
  <c r="H31" i="6" s="1"/>
  <c r="C31" i="6"/>
  <c r="D34" i="10" l="1"/>
  <c r="F34" i="10" s="1"/>
  <c r="G34" i="10" s="1"/>
  <c r="H34" i="10" s="1"/>
  <c r="C34" i="10"/>
  <c r="C35" i="9"/>
  <c r="D35" i="9"/>
  <c r="F35" i="9" s="1"/>
  <c r="G35" i="9" s="1"/>
  <c r="H35" i="9" s="1"/>
  <c r="H32" i="7"/>
  <c r="D32" i="6"/>
  <c r="F32" i="6" s="1"/>
  <c r="G32" i="6" s="1"/>
  <c r="H32" i="6" s="1"/>
  <c r="C32" i="6"/>
  <c r="C35" i="10" l="1"/>
  <c r="D35" i="10"/>
  <c r="F35" i="10" s="1"/>
  <c r="G35" i="10" s="1"/>
  <c r="D36" i="9"/>
  <c r="F36" i="9" s="1"/>
  <c r="G36" i="9" s="1"/>
  <c r="H36" i="9" s="1"/>
  <c r="C36" i="9"/>
  <c r="C33" i="7"/>
  <c r="D33" i="7"/>
  <c r="F33" i="7" s="1"/>
  <c r="G33" i="7" s="1"/>
  <c r="D33" i="6"/>
  <c r="F33" i="6" s="1"/>
  <c r="G33" i="6" s="1"/>
  <c r="C33" i="6"/>
  <c r="H35" i="10" l="1"/>
  <c r="D36" i="10" s="1"/>
  <c r="F36" i="10" s="1"/>
  <c r="G36" i="10" s="1"/>
  <c r="C36" i="10"/>
  <c r="C37" i="9"/>
  <c r="D37" i="9"/>
  <c r="F37" i="9" s="1"/>
  <c r="G37" i="9" s="1"/>
  <c r="H33" i="7"/>
  <c r="H33" i="6"/>
  <c r="H36" i="10" l="1"/>
  <c r="H37" i="9"/>
  <c r="D34" i="7"/>
  <c r="F34" i="7" s="1"/>
  <c r="G34" i="7" s="1"/>
  <c r="C34" i="7"/>
  <c r="D34" i="6"/>
  <c r="F34" i="6" s="1"/>
  <c r="G34" i="6" s="1"/>
  <c r="C34" i="6"/>
  <c r="C37" i="10" l="1"/>
  <c r="D37" i="10"/>
  <c r="F37" i="10" s="1"/>
  <c r="G37" i="10" s="1"/>
  <c r="H37" i="10" s="1"/>
  <c r="D38" i="9"/>
  <c r="F38" i="9" s="1"/>
  <c r="G38" i="9" s="1"/>
  <c r="C38" i="9"/>
  <c r="H34" i="7"/>
  <c r="H34" i="6"/>
  <c r="D35" i="6" s="1"/>
  <c r="F35" i="6" s="1"/>
  <c r="G35" i="6" s="1"/>
  <c r="H35" i="6" s="1"/>
  <c r="D36" i="6" l="1"/>
  <c r="F36" i="6" s="1"/>
  <c r="G36" i="6" s="1"/>
  <c r="H36" i="6" s="1"/>
  <c r="C36" i="6"/>
  <c r="D38" i="10"/>
  <c r="F38" i="10" s="1"/>
  <c r="G38" i="10" s="1"/>
  <c r="H38" i="10" s="1"/>
  <c r="C38" i="10"/>
  <c r="C35" i="6"/>
  <c r="H38" i="9"/>
  <c r="D35" i="7"/>
  <c r="F35" i="7" s="1"/>
  <c r="G35" i="7" s="1"/>
  <c r="C35" i="7"/>
  <c r="C37" i="6" l="1"/>
  <c r="D37" i="6"/>
  <c r="F37" i="6" s="1"/>
  <c r="G37" i="6" s="1"/>
  <c r="C39" i="10"/>
  <c r="D39" i="10"/>
  <c r="F39" i="10" s="1"/>
  <c r="G39" i="10" s="1"/>
  <c r="C39" i="9"/>
  <c r="D39" i="9"/>
  <c r="F39" i="9" s="1"/>
  <c r="G39" i="9" s="1"/>
  <c r="H35" i="7"/>
  <c r="H37" i="6" l="1"/>
  <c r="H39" i="10"/>
  <c r="H39" i="9"/>
  <c r="D36" i="7"/>
  <c r="F36" i="7" s="1"/>
  <c r="G36" i="7" s="1"/>
  <c r="C36" i="7"/>
  <c r="C38" i="6" l="1"/>
  <c r="D38" i="6"/>
  <c r="F38" i="6" s="1"/>
  <c r="G38" i="6" s="1"/>
  <c r="D40" i="10"/>
  <c r="F40" i="10" s="1"/>
  <c r="G40" i="10" s="1"/>
  <c r="C40" i="10"/>
  <c r="D40" i="9"/>
  <c r="F40" i="9" s="1"/>
  <c r="G40" i="9" s="1"/>
  <c r="C40" i="9"/>
  <c r="H36" i="7"/>
  <c r="D37" i="7" s="1"/>
  <c r="F37" i="7" s="1"/>
  <c r="G37" i="7" s="1"/>
  <c r="H38" i="6" l="1"/>
  <c r="H40" i="10"/>
  <c r="H40" i="9"/>
  <c r="C37" i="7"/>
  <c r="H37" i="7"/>
  <c r="C39" i="6" l="1"/>
  <c r="D39" i="6"/>
  <c r="F39" i="6" s="1"/>
  <c r="G39" i="6" s="1"/>
  <c r="C41" i="10"/>
  <c r="D41" i="10"/>
  <c r="F41" i="10" s="1"/>
  <c r="G41" i="10" s="1"/>
  <c r="C41" i="9"/>
  <c r="D41" i="9"/>
  <c r="F41" i="9" s="1"/>
  <c r="G41" i="9" s="1"/>
  <c r="D38" i="7"/>
  <c r="F38" i="7" s="1"/>
  <c r="G38" i="7" s="1"/>
  <c r="C38" i="7"/>
  <c r="H39" i="6" l="1"/>
  <c r="H41" i="10"/>
  <c r="H41" i="9"/>
  <c r="H38" i="7"/>
  <c r="C40" i="6" l="1"/>
  <c r="D40" i="6"/>
  <c r="F40" i="6" s="1"/>
  <c r="G40" i="6" s="1"/>
  <c r="C42" i="10"/>
  <c r="D42" i="10"/>
  <c r="F42" i="10" s="1"/>
  <c r="G42" i="10" s="1"/>
  <c r="H42" i="10" s="1"/>
  <c r="C42" i="9"/>
  <c r="D42" i="9"/>
  <c r="F42" i="9" s="1"/>
  <c r="G42" i="9" s="1"/>
  <c r="C39" i="7"/>
  <c r="D39" i="7"/>
  <c r="F39" i="7" s="1"/>
  <c r="G39" i="7" s="1"/>
  <c r="H40" i="6" l="1"/>
  <c r="D43" i="10"/>
  <c r="F43" i="10" s="1"/>
  <c r="G43" i="10" s="1"/>
  <c r="C43" i="10"/>
  <c r="H42" i="9"/>
  <c r="H39" i="7"/>
  <c r="D41" i="6" l="1"/>
  <c r="F41" i="6" s="1"/>
  <c r="G41" i="6" s="1"/>
  <c r="H41" i="6" s="1"/>
  <c r="C41" i="6"/>
  <c r="H43" i="10"/>
  <c r="C43" i="9"/>
  <c r="D43" i="9"/>
  <c r="F43" i="9" s="1"/>
  <c r="G43" i="9" s="1"/>
  <c r="D40" i="7"/>
  <c r="F40" i="7" s="1"/>
  <c r="G40" i="7" s="1"/>
  <c r="C40" i="7"/>
  <c r="C42" i="6" l="1"/>
  <c r="D42" i="6"/>
  <c r="F42" i="6" s="1"/>
  <c r="G42" i="6" s="1"/>
  <c r="D44" i="10"/>
  <c r="F44" i="10" s="1"/>
  <c r="G44" i="10" s="1"/>
  <c r="C44" i="10"/>
  <c r="H43" i="9"/>
  <c r="H40" i="7"/>
  <c r="H42" i="6" l="1"/>
  <c r="H44" i="10"/>
  <c r="D44" i="9"/>
  <c r="F44" i="9" s="1"/>
  <c r="G44" i="9" s="1"/>
  <c r="C44" i="9"/>
  <c r="D41" i="7"/>
  <c r="F41" i="7" s="1"/>
  <c r="G41" i="7" s="1"/>
  <c r="H41" i="7" s="1"/>
  <c r="C41" i="7"/>
  <c r="D43" i="6" l="1"/>
  <c r="F43" i="6" s="1"/>
  <c r="G43" i="6" s="1"/>
  <c r="H43" i="6" s="1"/>
  <c r="C43" i="6"/>
  <c r="D45" i="10"/>
  <c r="F45" i="10" s="1"/>
  <c r="G45" i="10" s="1"/>
  <c r="H45" i="10" s="1"/>
  <c r="C45" i="10"/>
  <c r="H44" i="9"/>
  <c r="D42" i="7"/>
  <c r="F42" i="7" s="1"/>
  <c r="G42" i="7" s="1"/>
  <c r="C42" i="7"/>
  <c r="C44" i="6" l="1"/>
  <c r="D44" i="6"/>
  <c r="F44" i="6" s="1"/>
  <c r="G44" i="6" s="1"/>
  <c r="D46" i="10"/>
  <c r="F46" i="10" s="1"/>
  <c r="G46" i="10" s="1"/>
  <c r="C46" i="10"/>
  <c r="H46" i="10"/>
  <c r="C45" i="9"/>
  <c r="D45" i="9"/>
  <c r="F45" i="9" s="1"/>
  <c r="G45" i="9" s="1"/>
  <c r="H42" i="7"/>
  <c r="H44" i="6" l="1"/>
  <c r="C47" i="10"/>
  <c r="D47" i="10"/>
  <c r="F47" i="10" s="1"/>
  <c r="G47" i="10" s="1"/>
  <c r="H45" i="9"/>
  <c r="C43" i="7"/>
  <c r="D43" i="7"/>
  <c r="F43" i="7" s="1"/>
  <c r="G43" i="7" s="1"/>
  <c r="C45" i="6" l="1"/>
  <c r="D45" i="6"/>
  <c r="F45" i="6" s="1"/>
  <c r="G45" i="6" s="1"/>
  <c r="H47" i="10"/>
  <c r="D46" i="9"/>
  <c r="F46" i="9" s="1"/>
  <c r="G46" i="9" s="1"/>
  <c r="C46" i="9"/>
  <c r="H43" i="7"/>
  <c r="H45" i="6" l="1"/>
  <c r="D48" i="10"/>
  <c r="F48" i="10" s="1"/>
  <c r="G48" i="10" s="1"/>
  <c r="C48" i="10"/>
  <c r="H46" i="9"/>
  <c r="D44" i="7"/>
  <c r="F44" i="7" s="1"/>
  <c r="G44" i="7" s="1"/>
  <c r="C44" i="7"/>
  <c r="D46" i="6" l="1"/>
  <c r="F46" i="6" s="1"/>
  <c r="G46" i="6" s="1"/>
  <c r="C46" i="6"/>
  <c r="H46" i="6"/>
  <c r="H48" i="10"/>
  <c r="C47" i="9"/>
  <c r="D47" i="9"/>
  <c r="F47" i="9" s="1"/>
  <c r="G47" i="9" s="1"/>
  <c r="H44" i="7"/>
  <c r="D47" i="6" l="1"/>
  <c r="F47" i="6" s="1"/>
  <c r="G47" i="6" s="1"/>
  <c r="H47" i="6" s="1"/>
  <c r="C47" i="6"/>
  <c r="C49" i="10"/>
  <c r="D49" i="10"/>
  <c r="F49" i="10" s="1"/>
  <c r="G49" i="10" s="1"/>
  <c r="H47" i="9"/>
  <c r="C45" i="7"/>
  <c r="D45" i="7"/>
  <c r="F45" i="7" s="1"/>
  <c r="G45" i="7" s="1"/>
  <c r="C48" i="6" l="1"/>
  <c r="D48" i="6"/>
  <c r="F48" i="6" s="1"/>
  <c r="G48" i="6" s="1"/>
  <c r="H49" i="10"/>
  <c r="D48" i="9"/>
  <c r="F48" i="9" s="1"/>
  <c r="G48" i="9" s="1"/>
  <c r="C48" i="9"/>
  <c r="H45" i="7"/>
  <c r="H48" i="6" l="1"/>
  <c r="C50" i="10"/>
  <c r="D50" i="10"/>
  <c r="F50" i="10" s="1"/>
  <c r="G50" i="10" s="1"/>
  <c r="H50" i="10" s="1"/>
  <c r="H48" i="9"/>
  <c r="C46" i="7"/>
  <c r="D46" i="7"/>
  <c r="F46" i="7" s="1"/>
  <c r="G46" i="7" s="1"/>
  <c r="H46" i="7" s="1"/>
  <c r="D49" i="6" l="1"/>
  <c r="F49" i="6" s="1"/>
  <c r="G49" i="6" s="1"/>
  <c r="C49" i="6"/>
  <c r="D51" i="10"/>
  <c r="F51" i="10" s="1"/>
  <c r="G51" i="10" s="1"/>
  <c r="C51" i="10"/>
  <c r="C49" i="9"/>
  <c r="D49" i="9"/>
  <c r="F49" i="9" s="1"/>
  <c r="G49" i="9" s="1"/>
  <c r="C47" i="7"/>
  <c r="D47" i="7"/>
  <c r="F47" i="7" s="1"/>
  <c r="G47" i="7" s="1"/>
  <c r="H49" i="6" l="1"/>
  <c r="H51" i="10"/>
  <c r="H49" i="9"/>
  <c r="H47" i="7"/>
  <c r="D50" i="6" l="1"/>
  <c r="F50" i="6" s="1"/>
  <c r="G50" i="6" s="1"/>
  <c r="C50" i="6"/>
  <c r="H50" i="6"/>
  <c r="B8" i="6" s="1"/>
  <c r="D18" i="2" s="1"/>
  <c r="D16" i="2" s="1"/>
  <c r="D52" i="10"/>
  <c r="F52" i="10" s="1"/>
  <c r="G52" i="10" s="1"/>
  <c r="C52" i="10"/>
  <c r="D50" i="9"/>
  <c r="F50" i="9" s="1"/>
  <c r="G50" i="9" s="1"/>
  <c r="C50" i="9"/>
  <c r="C48" i="7"/>
  <c r="D48" i="7"/>
  <c r="F48" i="7" s="1"/>
  <c r="G48" i="7" s="1"/>
  <c r="H52" i="10" l="1"/>
  <c r="H50" i="9"/>
  <c r="H48" i="7"/>
  <c r="D53" i="10" l="1"/>
  <c r="F53" i="10" s="1"/>
  <c r="G53" i="10" s="1"/>
  <c r="C53" i="10"/>
  <c r="D51" i="9"/>
  <c r="F51" i="9" s="1"/>
  <c r="G51" i="9" s="1"/>
  <c r="H51" i="9" s="1"/>
  <c r="C51" i="9"/>
  <c r="D49" i="7"/>
  <c r="F49" i="7" s="1"/>
  <c r="G49" i="7" s="1"/>
  <c r="H49" i="7" s="1"/>
  <c r="C49" i="7"/>
  <c r="H53" i="10" l="1"/>
  <c r="D52" i="9"/>
  <c r="F52" i="9" s="1"/>
  <c r="G52" i="9" s="1"/>
  <c r="C52" i="9"/>
  <c r="H52" i="9"/>
  <c r="D50" i="7"/>
  <c r="F50" i="7" s="1"/>
  <c r="G50" i="7" s="1"/>
  <c r="H50" i="7" s="1"/>
  <c r="C50" i="7"/>
  <c r="D54" i="10" l="1"/>
  <c r="F54" i="10" s="1"/>
  <c r="G54" i="10" s="1"/>
  <c r="C54" i="10"/>
  <c r="H54" i="10"/>
  <c r="D53" i="9"/>
  <c r="F53" i="9" s="1"/>
  <c r="G53" i="9" s="1"/>
  <c r="H53" i="9" s="1"/>
  <c r="C53" i="9"/>
  <c r="C51" i="7"/>
  <c r="D51" i="7"/>
  <c r="F51" i="7" s="1"/>
  <c r="G51" i="7" s="1"/>
  <c r="C55" i="10" l="1"/>
  <c r="D55" i="10"/>
  <c r="F55" i="10" s="1"/>
  <c r="G55" i="10" s="1"/>
  <c r="H55" i="10" s="1"/>
  <c r="D54" i="9"/>
  <c r="F54" i="9" s="1"/>
  <c r="G54" i="9" s="1"/>
  <c r="C54" i="9"/>
  <c r="H51" i="7"/>
  <c r="D56" i="10" l="1"/>
  <c r="F56" i="10" s="1"/>
  <c r="G56" i="10" s="1"/>
  <c r="C56" i="10"/>
  <c r="H54" i="9"/>
  <c r="D55" i="9"/>
  <c r="F55" i="9" s="1"/>
  <c r="G55" i="9" s="1"/>
  <c r="C55" i="9"/>
  <c r="C52" i="7"/>
  <c r="D52" i="7"/>
  <c r="F52" i="7" s="1"/>
  <c r="G52" i="7" s="1"/>
  <c r="H56" i="10" l="1"/>
  <c r="H55" i="9"/>
  <c r="C56" i="9"/>
  <c r="D56" i="9"/>
  <c r="F56" i="9" s="1"/>
  <c r="G56" i="9" s="1"/>
  <c r="H52" i="7"/>
  <c r="C57" i="10" l="1"/>
  <c r="D57" i="10"/>
  <c r="F57" i="10" s="1"/>
  <c r="G57" i="10" s="1"/>
  <c r="H57" i="10" s="1"/>
  <c r="H56" i="9"/>
  <c r="D53" i="7"/>
  <c r="F53" i="7" s="1"/>
  <c r="G53" i="7" s="1"/>
  <c r="H53" i="7" s="1"/>
  <c r="C53" i="7"/>
  <c r="D58" i="10" l="1"/>
  <c r="F58" i="10" s="1"/>
  <c r="G58" i="10" s="1"/>
  <c r="C58" i="10"/>
  <c r="C57" i="9"/>
  <c r="D57" i="9"/>
  <c r="F57" i="9" s="1"/>
  <c r="G57" i="9" s="1"/>
  <c r="D54" i="7"/>
  <c r="F54" i="7" s="1"/>
  <c r="G54" i="7" s="1"/>
  <c r="C54" i="7"/>
  <c r="H58" i="10" l="1"/>
  <c r="H57" i="9"/>
  <c r="H54" i="7"/>
  <c r="C59" i="10" l="1"/>
  <c r="D59" i="10"/>
  <c r="F59" i="10" s="1"/>
  <c r="G59" i="10" s="1"/>
  <c r="D58" i="9"/>
  <c r="F58" i="9" s="1"/>
  <c r="G58" i="9" s="1"/>
  <c r="C58" i="9"/>
  <c r="H58" i="9"/>
  <c r="D55" i="7"/>
  <c r="F55" i="7" s="1"/>
  <c r="G55" i="7" s="1"/>
  <c r="C55" i="7"/>
  <c r="H59" i="10" l="1"/>
  <c r="D59" i="9"/>
  <c r="F59" i="9" s="1"/>
  <c r="G59" i="9" s="1"/>
  <c r="H59" i="9" s="1"/>
  <c r="C59" i="9"/>
  <c r="H55" i="7"/>
  <c r="D60" i="10" l="1"/>
  <c r="F60" i="10" s="1"/>
  <c r="G60" i="10" s="1"/>
  <c r="C60" i="10"/>
  <c r="D60" i="9"/>
  <c r="F60" i="9" s="1"/>
  <c r="G60" i="9" s="1"/>
  <c r="H60" i="9" s="1"/>
  <c r="C60" i="9"/>
  <c r="D56" i="7"/>
  <c r="F56" i="7" s="1"/>
  <c r="G56" i="7" s="1"/>
  <c r="C56" i="7"/>
  <c r="H60" i="10" l="1"/>
  <c r="D61" i="9"/>
  <c r="F61" i="9" s="1"/>
  <c r="G61" i="9" s="1"/>
  <c r="H61" i="9" s="1"/>
  <c r="C61" i="9"/>
  <c r="H56" i="7"/>
  <c r="C61" i="10" l="1"/>
  <c r="D61" i="10"/>
  <c r="F61" i="10" s="1"/>
  <c r="G61" i="10" s="1"/>
  <c r="H61" i="10" s="1"/>
  <c r="D62" i="9"/>
  <c r="F62" i="9" s="1"/>
  <c r="G62" i="9" s="1"/>
  <c r="C62" i="9"/>
  <c r="D57" i="7"/>
  <c r="F57" i="7" s="1"/>
  <c r="G57" i="7" s="1"/>
  <c r="C57" i="7"/>
  <c r="D62" i="10" l="1"/>
  <c r="F62" i="10" s="1"/>
  <c r="G62" i="10" s="1"/>
  <c r="C62" i="10"/>
  <c r="H62" i="10"/>
  <c r="H62" i="9"/>
  <c r="H57" i="7"/>
  <c r="C63" i="10" l="1"/>
  <c r="D63" i="10"/>
  <c r="F63" i="10" s="1"/>
  <c r="G63" i="10" s="1"/>
  <c r="H63" i="10" s="1"/>
  <c r="D63" i="9"/>
  <c r="F63" i="9" s="1"/>
  <c r="G63" i="9" s="1"/>
  <c r="H63" i="9" s="1"/>
  <c r="C63" i="9"/>
  <c r="D58" i="7"/>
  <c r="F58" i="7" s="1"/>
  <c r="G58" i="7" s="1"/>
  <c r="H58" i="7" s="1"/>
  <c r="C58" i="7"/>
  <c r="D64" i="10" l="1"/>
  <c r="F64" i="10" s="1"/>
  <c r="G64" i="10" s="1"/>
  <c r="C64" i="10"/>
  <c r="H64" i="10"/>
  <c r="D64" i="9"/>
  <c r="F64" i="9" s="1"/>
  <c r="G64" i="9" s="1"/>
  <c r="C64" i="9"/>
  <c r="C59" i="7"/>
  <c r="D59" i="7"/>
  <c r="F59" i="7" s="1"/>
  <c r="G59" i="7" s="1"/>
  <c r="C65" i="10" l="1"/>
  <c r="D65" i="10"/>
  <c r="F65" i="10" s="1"/>
  <c r="G65" i="10" s="1"/>
  <c r="H64" i="9"/>
  <c r="H59" i="7"/>
  <c r="H65" i="10" l="1"/>
  <c r="C65" i="9"/>
  <c r="D65" i="9"/>
  <c r="F65" i="9" s="1"/>
  <c r="G65" i="9" s="1"/>
  <c r="H65" i="9" s="1"/>
  <c r="D60" i="7"/>
  <c r="F60" i="7" s="1"/>
  <c r="G60" i="7" s="1"/>
  <c r="H60" i="7" s="1"/>
  <c r="C60" i="7"/>
  <c r="D66" i="10" l="1"/>
  <c r="F66" i="10" s="1"/>
  <c r="G66" i="10" s="1"/>
  <c r="C66" i="10"/>
  <c r="C66" i="9"/>
  <c r="D66" i="9"/>
  <c r="F66" i="9" s="1"/>
  <c r="G66" i="9" s="1"/>
  <c r="C61" i="7"/>
  <c r="D61" i="7"/>
  <c r="F61" i="7" s="1"/>
  <c r="G61" i="7" s="1"/>
  <c r="H66" i="10" l="1"/>
  <c r="H66" i="9"/>
  <c r="H61" i="7"/>
  <c r="C67" i="10" l="1"/>
  <c r="D67" i="10"/>
  <c r="F67" i="10" s="1"/>
  <c r="G67" i="10" s="1"/>
  <c r="D67" i="9"/>
  <c r="F67" i="9" s="1"/>
  <c r="G67" i="9" s="1"/>
  <c r="C67" i="9"/>
  <c r="H67" i="9"/>
  <c r="D62" i="7"/>
  <c r="F62" i="7" s="1"/>
  <c r="G62" i="7" s="1"/>
  <c r="C62" i="7"/>
  <c r="H62" i="7"/>
  <c r="H67" i="10" l="1"/>
  <c r="D68" i="9"/>
  <c r="F68" i="9" s="1"/>
  <c r="G68" i="9" s="1"/>
  <c r="C68" i="9"/>
  <c r="C63" i="7"/>
  <c r="D63" i="7"/>
  <c r="F63" i="7" s="1"/>
  <c r="G63" i="7" s="1"/>
  <c r="D68" i="10" l="1"/>
  <c r="F68" i="10" s="1"/>
  <c r="G68" i="10" s="1"/>
  <c r="C68" i="10"/>
  <c r="H68" i="10"/>
  <c r="H68" i="9"/>
  <c r="H63" i="7"/>
  <c r="C69" i="10" l="1"/>
  <c r="D69" i="10"/>
  <c r="F69" i="10" s="1"/>
  <c r="G69" i="10" s="1"/>
  <c r="D69" i="9"/>
  <c r="F69" i="9" s="1"/>
  <c r="G69" i="9" s="1"/>
  <c r="C69" i="9"/>
  <c r="H69" i="9"/>
  <c r="D64" i="7"/>
  <c r="F64" i="7" s="1"/>
  <c r="G64" i="7" s="1"/>
  <c r="C64" i="7"/>
  <c r="H64" i="7"/>
  <c r="H69" i="10" l="1"/>
  <c r="C70" i="9"/>
  <c r="D70" i="9"/>
  <c r="F70" i="9" s="1"/>
  <c r="G70" i="9" s="1"/>
  <c r="D65" i="7"/>
  <c r="F65" i="7" s="1"/>
  <c r="G65" i="7" s="1"/>
  <c r="C65" i="7"/>
  <c r="H65" i="7"/>
  <c r="D70" i="10" l="1"/>
  <c r="F70" i="10" s="1"/>
  <c r="G70" i="10" s="1"/>
  <c r="C70" i="10"/>
  <c r="H70" i="9"/>
  <c r="D66" i="7"/>
  <c r="F66" i="7" s="1"/>
  <c r="G66" i="7" s="1"/>
  <c r="C66" i="7"/>
  <c r="H66" i="7"/>
  <c r="H70" i="10" l="1"/>
  <c r="C71" i="9"/>
  <c r="D71" i="9"/>
  <c r="F71" i="9" s="1"/>
  <c r="G71" i="9" s="1"/>
  <c r="H71" i="9" s="1"/>
  <c r="C67" i="7"/>
  <c r="D67" i="7"/>
  <c r="F67" i="7" s="1"/>
  <c r="G67" i="7" s="1"/>
  <c r="C71" i="10" l="1"/>
  <c r="D71" i="10"/>
  <c r="F71" i="10" s="1"/>
  <c r="G71" i="10" s="1"/>
  <c r="H71" i="10" s="1"/>
  <c r="C72" i="9"/>
  <c r="D72" i="9"/>
  <c r="F72" i="9" s="1"/>
  <c r="G72" i="9" s="1"/>
  <c r="H67" i="7"/>
  <c r="D72" i="10" l="1"/>
  <c r="F72" i="10" s="1"/>
  <c r="G72" i="10" s="1"/>
  <c r="C72" i="10"/>
  <c r="H72" i="9"/>
  <c r="D68" i="7"/>
  <c r="F68" i="7" s="1"/>
  <c r="G68" i="7" s="1"/>
  <c r="C68" i="7"/>
  <c r="H68" i="7"/>
  <c r="H72" i="10" l="1"/>
  <c r="D73" i="9"/>
  <c r="F73" i="9" s="1"/>
  <c r="G73" i="9" s="1"/>
  <c r="H73" i="9" s="1"/>
  <c r="C73" i="9"/>
  <c r="C69" i="7"/>
  <c r="D69" i="7"/>
  <c r="F69" i="7" s="1"/>
  <c r="G69" i="7" s="1"/>
  <c r="C73" i="10" l="1"/>
  <c r="D73" i="10"/>
  <c r="F73" i="10" s="1"/>
  <c r="G73" i="10" s="1"/>
  <c r="C74" i="9"/>
  <c r="D74" i="9"/>
  <c r="F74" i="9" s="1"/>
  <c r="G74" i="9" s="1"/>
  <c r="H69" i="7"/>
  <c r="H73" i="10" l="1"/>
  <c r="H74" i="9"/>
  <c r="D70" i="7"/>
  <c r="F70" i="7" s="1"/>
  <c r="G70" i="7" s="1"/>
  <c r="C70" i="7"/>
  <c r="H70" i="7"/>
  <c r="D74" i="10" l="1"/>
  <c r="F74" i="10" s="1"/>
  <c r="G74" i="10" s="1"/>
  <c r="C74" i="10"/>
  <c r="D75" i="9"/>
  <c r="F75" i="9" s="1"/>
  <c r="G75" i="9" s="1"/>
  <c r="C75" i="9"/>
  <c r="H75" i="9"/>
  <c r="B8" i="9" s="1"/>
  <c r="A37" i="2" s="1"/>
  <c r="A35" i="2" s="1"/>
  <c r="D71" i="7"/>
  <c r="F71" i="7" s="1"/>
  <c r="G71" i="7" s="1"/>
  <c r="C71" i="7"/>
  <c r="H74" i="10" l="1"/>
  <c r="H71" i="7"/>
  <c r="D75" i="10" l="1"/>
  <c r="F75" i="10" s="1"/>
  <c r="G75" i="10" s="1"/>
  <c r="H75" i="10" s="1"/>
  <c r="B8" i="10" s="1"/>
  <c r="D37" i="2" s="1"/>
  <c r="D35" i="2" s="1"/>
  <c r="C75" i="10"/>
  <c r="D72" i="7"/>
  <c r="F72" i="7" s="1"/>
  <c r="G72" i="7" s="1"/>
  <c r="C72" i="7"/>
  <c r="H72" i="7" l="1"/>
  <c r="D73" i="7" l="1"/>
  <c r="F73" i="7" s="1"/>
  <c r="G73" i="7" s="1"/>
  <c r="H73" i="7" s="1"/>
  <c r="C73" i="7"/>
  <c r="D74" i="7" l="1"/>
  <c r="F74" i="7" s="1"/>
  <c r="G74" i="7" s="1"/>
  <c r="C74" i="7"/>
  <c r="H74" i="7" l="1"/>
  <c r="D75" i="7" l="1"/>
  <c r="F75" i="7" s="1"/>
  <c r="G75" i="7" s="1"/>
  <c r="H75" i="7" s="1"/>
  <c r="B8" i="7" s="1"/>
  <c r="A18" i="2" s="1"/>
  <c r="A16" i="2" s="1"/>
  <c r="C7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Maz-Finanzbildung</author>
  </authors>
  <commentList>
    <comment ref="A13" authorId="0" shapeId="0" xr:uid="{1322AFA6-989A-420D-AE4B-F71F694ED463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Freibeträge stand 2025:
Verheiratet = 2.000 €/Jahr
Ledige = 1.000 €/Jahr
Kinder = 1.000 €/Jahr</t>
        </r>
      </text>
    </comment>
    <comment ref="D13" authorId="0" shapeId="0" xr:uid="{5D8B6F36-4531-4ED3-8190-D6A365C68AD2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Freibeträge stand 2025:
Verheiratet = 2.000 €/Jahr
Ledige = 1.000 €/Jahr
Kinder = 1.000 €/Jahr</t>
        </r>
      </text>
    </comment>
    <comment ref="A14" authorId="0" shapeId="0" xr:uid="{E9890B3C-97B2-493B-8DDF-8190FB7CF7ED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Kapitalertragssteuer+Soli stand 2025 
Standard = 26,375 %
Bei Aktienanteil &gt; 51 % = 18,46 %</t>
        </r>
      </text>
    </comment>
    <comment ref="D14" authorId="0" shapeId="0" xr:uid="{BD925CAA-0793-47AB-8242-A4B8EE1E42C2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Kapitalertragssteuer+Soli stand 2025 
Standard = 26,375 %
Bei Aktienanteil &gt; 51 % = 18,46 %</t>
        </r>
      </text>
    </comment>
    <comment ref="D26" authorId="0" shapeId="0" xr:uid="{8B6F0C99-E004-446C-A0FA-982C65A09CA4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Hier das Sparguthaben nach den ersten 25 Jahren einsetzen.</t>
        </r>
      </text>
    </comment>
    <comment ref="A32" authorId="0" shapeId="0" xr:uid="{3BF0F153-C16B-40B4-AEFE-622D7FF349D4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Freibeträge stand 2025:
Verheiratet = 2.000 €/Jahr
Ledige = 1.000 €/Jahr
Kinder = 1.000 €/Jahr</t>
        </r>
      </text>
    </comment>
    <comment ref="D32" authorId="0" shapeId="0" xr:uid="{995B513B-AC24-41AE-9EFF-A39E57872BCB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Freibeträge stand 2025:
Verheiratet = 2.000 €/Jahr
Ledige = 1.000 €/Jahr
Kinder = 1.000 €/Jahr</t>
        </r>
      </text>
    </comment>
    <comment ref="A33" authorId="0" shapeId="0" xr:uid="{31231E8A-B2E2-4032-A81B-E7AAA6FA0F6E}">
      <text>
        <r>
          <rPr>
            <b/>
            <sz val="9"/>
            <color indexed="81"/>
            <rFont val="Segoe UI"/>
            <charset val="1"/>
          </rPr>
          <t>Maz-Finanzbildung:</t>
        </r>
        <r>
          <rPr>
            <sz val="9"/>
            <color indexed="81"/>
            <rFont val="Segoe UI"/>
            <charset val="1"/>
          </rPr>
          <t xml:space="preserve">
Kapitalertragssteuer+Soli stand 2025 
Standard = 26,375 %
Bei Aktienanteil &gt; 51 % = 18,46 %</t>
        </r>
      </text>
    </comment>
    <comment ref="D33" authorId="0" shapeId="0" xr:uid="{38AD735F-CA46-402C-B7B5-E3C72B437FD0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Kapitalertragssteuer+Soli stand 2025 
Standard = 26,375 %
Bei Aktienanteil &gt; 51 % = 18,46 %</t>
        </r>
      </text>
    </comment>
  </commentList>
</comments>
</file>

<file path=xl/sharedStrings.xml><?xml version="1.0" encoding="utf-8"?>
<sst xmlns="http://schemas.openxmlformats.org/spreadsheetml/2006/main" count="115" uniqueCount="38">
  <si>
    <t>Sparrate pro Monat</t>
  </si>
  <si>
    <t>Zinsgewinn</t>
  </si>
  <si>
    <t>Gesamte Einzahlungen</t>
  </si>
  <si>
    <t>Sparrate pro Jahr</t>
  </si>
  <si>
    <t>Eingabefelder</t>
  </si>
  <si>
    <t>Einmalige Einlage (€):</t>
  </si>
  <si>
    <t>Monatliche Einzahlung (€):</t>
  </si>
  <si>
    <t>Laufzeit (Jahre):</t>
  </si>
  <si>
    <t>Durchschnittliche jährliche Rendite (%):</t>
  </si>
  <si>
    <t>Steuerfreibetrag (€):</t>
  </si>
  <si>
    <t>Kapitalertragsteuer (%):</t>
  </si>
  <si>
    <t>Endkapital</t>
  </si>
  <si>
    <t>Jahr</t>
  </si>
  <si>
    <t>Einzahlung (€)</t>
  </si>
  <si>
    <t>Freibetrag (€)</t>
  </si>
  <si>
    <t>Steuerpflichtiger Gewinn (€)</t>
  </si>
  <si>
    <t>Steuer (€)</t>
  </si>
  <si>
    <t>Gesamteinzahlung (€)</t>
  </si>
  <si>
    <t>Zinsgewinn (€)</t>
  </si>
  <si>
    <t>Endwert (netto) (€)</t>
  </si>
  <si>
    <t>Einmalige Einzahlung</t>
  </si>
  <si>
    <t>ETF-Zusatzrente</t>
  </si>
  <si>
    <t>ETF-Genuss Sparplan</t>
  </si>
  <si>
    <t>ETF Sparplan  - Rente</t>
  </si>
  <si>
    <t xml:space="preserve">ETF Genuss Sparplan </t>
  </si>
  <si>
    <t>Jährlicher Steuerfreibetrag (€):</t>
  </si>
  <si>
    <t>Jährlicher Freibetrag</t>
  </si>
  <si>
    <t>Sparguthaben</t>
  </si>
  <si>
    <r>
      <t xml:space="preserve">Frühe Finanzbildung leicht gemacht: </t>
    </r>
    <r>
      <rPr>
        <sz val="14"/>
        <color theme="1"/>
        <rFont val="Calibri"/>
        <family val="2"/>
        <scheme val="minor"/>
      </rPr>
      <t>Berechne mit diesen beiden Rechnern, wie ein ETF-Sparplan deinem Kind langfristig finanzielle Sicherheit bieten kann.</t>
    </r>
  </si>
  <si>
    <t>ETF Sparplan  - Baby 0 bis 25 Jahre</t>
  </si>
  <si>
    <t>ETF Sparplan  - Baby 25 bis 50 Jahre</t>
  </si>
  <si>
    <t>Ansparzeit in Jahre</t>
  </si>
  <si>
    <t>Eff. Sparzins/Jahr</t>
  </si>
  <si>
    <r>
      <rPr>
        <b/>
        <sz val="12"/>
        <color theme="1"/>
        <rFont val="Calibri"/>
        <family val="2"/>
        <scheme val="minor"/>
      </rPr>
      <t xml:space="preserve">Dein Traum, dein Plan: </t>
    </r>
    <r>
      <rPr>
        <sz val="12"/>
        <color theme="1"/>
        <rFont val="Calibri"/>
        <family val="2"/>
        <scheme val="minor"/>
      </rPr>
      <t>Simuliere mit diesem Rechner, wie du mit einem ETF-Sparplan gezielt auf deine Wunschsumme hin sparen kannst.</t>
    </r>
  </si>
  <si>
    <r>
      <t xml:space="preserve">Zukunft planen: </t>
    </r>
    <r>
      <rPr>
        <sz val="12"/>
        <color theme="1"/>
        <rFont val="Calibri"/>
        <family val="2"/>
        <scheme val="minor"/>
      </rPr>
      <t>Simuliere mit diesem Rechner, wie dein ETF-Sparplan deine Zusatzrente wachsen lässt.</t>
    </r>
  </si>
  <si>
    <t>ETF Baby-Sparplan: z.B. 0 bis 25 Jahre</t>
  </si>
  <si>
    <t>Fortsetzung ETF Baby-Sparplan: z.B. 25 bis 50 Jahre</t>
  </si>
  <si>
    <t>Kapitalertragssteuer + 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</si>
</sst>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7]_-;\-* #,##0.00\ [$€-407]_-;_-* &quot;-&quot;??\ [$€-407]_-;_-@_-"/>
    <numFmt numFmtId="165" formatCode="_-* #,##0.000_-;\-* #,##0.000_-;_-* &quot;-&quot;??_-;_-@_-"/>
    <numFmt numFmtId="166" formatCode="_-* #,##0_-;\-* #,##0_-;_-* &quot;-&quot;??_-;_-@_-"/>
    <numFmt numFmtId="167" formatCode="0.000%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4F8EE"/>
        <bgColor indexed="64"/>
      </patternFill>
    </fill>
    <fill>
      <patternFill patternType="solid">
        <fgColor theme="9" tint="0.7999816888943144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rgb="FFFFFF00"/>
        <bgColor theme="6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4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/>
    </xf>
    <xf numFmtId="167" fontId="2" fillId="3" borderId="9" xfId="0" applyNumberFormat="1" applyFont="1" applyFill="1" applyBorder="1"/>
    <xf numFmtId="164" fontId="1" fillId="6" borderId="6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/>
    </xf>
    <xf numFmtId="0" fontId="2" fillId="0" borderId="1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7" borderId="0" xfId="0" applyFill="1"/>
    <xf numFmtId="44" fontId="0" fillId="7" borderId="0" xfId="2" applyFont="1" applyFill="1" applyProtection="1"/>
    <xf numFmtId="0" fontId="7" fillId="7" borderId="0" xfId="0" applyFont="1" applyFill="1"/>
    <xf numFmtId="0" fontId="6" fillId="7" borderId="0" xfId="0" applyFont="1" applyFill="1"/>
    <xf numFmtId="43" fontId="6" fillId="7" borderId="0" xfId="1" applyFont="1" applyFill="1" applyProtection="1"/>
    <xf numFmtId="44" fontId="7" fillId="7" borderId="0" xfId="2" applyFont="1" applyFill="1" applyProtection="1"/>
    <xf numFmtId="166" fontId="6" fillId="7" borderId="0" xfId="1" applyNumberFormat="1" applyFont="1" applyFill="1" applyProtection="1"/>
    <xf numFmtId="44" fontId="0" fillId="7" borderId="0" xfId="2" applyFont="1" applyFill="1"/>
    <xf numFmtId="166" fontId="6" fillId="7" borderId="0" xfId="1" applyNumberFormat="1" applyFont="1" applyFill="1"/>
    <xf numFmtId="43" fontId="6" fillId="7" borderId="0" xfId="1" applyFont="1" applyFill="1"/>
    <xf numFmtId="44" fontId="7" fillId="7" borderId="0" xfId="2" applyFont="1" applyFill="1"/>
    <xf numFmtId="165" fontId="6" fillId="7" borderId="0" xfId="1" applyNumberFormat="1" applyFont="1" applyFill="1" applyProtection="1"/>
    <xf numFmtId="165" fontId="6" fillId="7" borderId="0" xfId="1" applyNumberFormat="1" applyFont="1" applyFill="1"/>
    <xf numFmtId="0" fontId="6" fillId="0" borderId="14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164" fontId="1" fillId="8" borderId="7" xfId="0" applyNumberFormat="1" applyFont="1" applyFill="1" applyBorder="1" applyAlignment="1" applyProtection="1">
      <alignment horizontal="center" vertical="center"/>
      <protection locked="0"/>
    </xf>
    <xf numFmtId="10" fontId="1" fillId="8" borderId="9" xfId="0" applyNumberFormat="1" applyFont="1" applyFill="1" applyBorder="1" applyAlignment="1" applyProtection="1">
      <alignment horizontal="right" vertical="center"/>
      <protection locked="0"/>
    </xf>
    <xf numFmtId="0" fontId="1" fillId="9" borderId="9" xfId="0" applyFont="1" applyFill="1" applyBorder="1" applyAlignment="1" applyProtection="1">
      <alignment horizontal="right" vertical="center"/>
      <protection locked="0"/>
    </xf>
    <xf numFmtId="164" fontId="1" fillId="8" borderId="9" xfId="0" applyNumberFormat="1" applyFont="1" applyFill="1" applyBorder="1" applyAlignment="1" applyProtection="1">
      <alignment vertical="center"/>
      <protection locked="0"/>
    </xf>
    <xf numFmtId="164" fontId="1" fillId="9" borderId="9" xfId="0" applyNumberFormat="1" applyFont="1" applyFill="1" applyBorder="1" applyAlignment="1" applyProtection="1">
      <alignment horizontal="center" vertical="center"/>
      <protection locked="0"/>
    </xf>
    <xf numFmtId="167" fontId="1" fillId="8" borderId="9" xfId="3" applyNumberFormat="1" applyFont="1" applyFill="1" applyBorder="1" applyProtection="1">
      <protection locked="0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A4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43260</xdr:colOff>
      <xdr:row>1</xdr:row>
      <xdr:rowOff>25584</xdr:rowOff>
    </xdr:from>
    <xdr:to>
      <xdr:col>4</xdr:col>
      <xdr:colOff>2112780</xdr:colOff>
      <xdr:row>4</xdr:row>
      <xdr:rowOff>384911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225FE0A-3EC8-2B2D-E318-01741C20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6760" y="396815"/>
          <a:ext cx="2069520" cy="916173"/>
        </a:xfrm>
        <a:prstGeom prst="rect">
          <a:avLst/>
        </a:prstGeom>
      </xdr:spPr>
    </xdr:pic>
    <xdr:clientData/>
  </xdr:twoCellAnchor>
  <xdr:twoCellAnchor editAs="oneCell">
    <xdr:from>
      <xdr:col>1</xdr:col>
      <xdr:colOff>33494</xdr:colOff>
      <xdr:row>1</xdr:row>
      <xdr:rowOff>30473</xdr:rowOff>
    </xdr:from>
    <xdr:to>
      <xdr:col>1</xdr:col>
      <xdr:colOff>2103013</xdr:colOff>
      <xdr:row>4</xdr:row>
      <xdr:rowOff>389800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E416CDD-50A0-4007-B651-86F1C8D4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956" y="401704"/>
          <a:ext cx="2069519" cy="916173"/>
        </a:xfrm>
        <a:prstGeom prst="rect">
          <a:avLst/>
        </a:prstGeom>
      </xdr:spPr>
    </xdr:pic>
    <xdr:clientData/>
  </xdr:twoCellAnchor>
  <xdr:twoCellAnchor editAs="oneCell">
    <xdr:from>
      <xdr:col>4</xdr:col>
      <xdr:colOff>43268</xdr:colOff>
      <xdr:row>20</xdr:row>
      <xdr:rowOff>24188</xdr:rowOff>
    </xdr:from>
    <xdr:to>
      <xdr:col>4</xdr:col>
      <xdr:colOff>2112788</xdr:colOff>
      <xdr:row>23</xdr:row>
      <xdr:rowOff>383515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F8617D5-3489-472E-AD6A-6E9D9A33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6768" y="5069996"/>
          <a:ext cx="2069520" cy="916173"/>
        </a:xfrm>
        <a:prstGeom prst="rect">
          <a:avLst/>
        </a:prstGeom>
      </xdr:spPr>
    </xdr:pic>
    <xdr:clientData/>
  </xdr:twoCellAnchor>
  <xdr:twoCellAnchor editAs="oneCell">
    <xdr:from>
      <xdr:col>0</xdr:col>
      <xdr:colOff>26748</xdr:colOff>
      <xdr:row>20</xdr:row>
      <xdr:rowOff>18142</xdr:rowOff>
    </xdr:from>
    <xdr:to>
      <xdr:col>0</xdr:col>
      <xdr:colOff>2097663</xdr:colOff>
      <xdr:row>23</xdr:row>
      <xdr:rowOff>377469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387763F-F89F-4A75-AE0F-5C33ECEA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8748" y="5063950"/>
          <a:ext cx="2070915" cy="91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CC9A-0195-44D4-8764-DD62EFD03462}">
  <dimension ref="A2:E53"/>
  <sheetViews>
    <sheetView showGridLines="0" tabSelected="1" zoomScale="80" zoomScaleNormal="80" workbookViewId="0">
      <selection activeCell="H41" sqref="H41"/>
    </sheetView>
  </sheetViews>
  <sheetFormatPr baseColWidth="10" defaultRowHeight="14.5" x14ac:dyDescent="0.35"/>
  <cols>
    <col min="1" max="2" width="30.6328125" customWidth="1"/>
    <col min="3" max="3" width="7.1796875" customWidth="1"/>
    <col min="4" max="5" width="30.6328125" customWidth="1"/>
    <col min="6" max="6" width="11.54296875" customWidth="1"/>
  </cols>
  <sheetData>
    <row r="2" spans="1:5" ht="14.5" customHeight="1" x14ac:dyDescent="0.35">
      <c r="A2" s="50" t="s">
        <v>34</v>
      </c>
      <c r="B2" s="35"/>
      <c r="D2" s="47" t="s">
        <v>33</v>
      </c>
      <c r="E2" s="19"/>
    </row>
    <row r="3" spans="1:5" ht="14.5" customHeight="1" x14ac:dyDescent="0.35">
      <c r="A3" s="51"/>
      <c r="B3" s="36"/>
      <c r="D3" s="48"/>
      <c r="E3" s="20"/>
    </row>
    <row r="4" spans="1:5" ht="14.5" customHeight="1" x14ac:dyDescent="0.35">
      <c r="A4" s="51"/>
      <c r="B4" s="36"/>
      <c r="D4" s="48"/>
      <c r="E4" s="20"/>
    </row>
    <row r="5" spans="1:5" ht="36" customHeight="1" x14ac:dyDescent="0.35">
      <c r="A5" s="52"/>
      <c r="B5" s="37"/>
      <c r="D5" s="49"/>
      <c r="E5" s="21"/>
    </row>
    <row r="6" spans="1:5" ht="27" customHeight="1" thickBot="1" x14ac:dyDescent="0.4">
      <c r="A6" s="60" t="s">
        <v>21</v>
      </c>
      <c r="B6" s="61"/>
      <c r="C6" s="2"/>
      <c r="D6" s="60" t="s">
        <v>22</v>
      </c>
      <c r="E6" s="61"/>
    </row>
    <row r="7" spans="1:5" ht="20" customHeight="1" x14ac:dyDescent="0.45">
      <c r="A7" s="41">
        <v>0</v>
      </c>
      <c r="B7" s="18" t="s">
        <v>20</v>
      </c>
      <c r="C7" s="3"/>
      <c r="D7" s="41">
        <v>0</v>
      </c>
      <c r="E7" s="18" t="s">
        <v>20</v>
      </c>
    </row>
    <row r="8" spans="1:5" ht="20" customHeight="1" x14ac:dyDescent="0.45">
      <c r="A8" s="42">
        <v>0.08</v>
      </c>
      <c r="B8" s="10" t="s">
        <v>32</v>
      </c>
      <c r="C8" s="4"/>
      <c r="D8" s="42">
        <v>0.08</v>
      </c>
      <c r="E8" s="10" t="s">
        <v>32</v>
      </c>
    </row>
    <row r="9" spans="1:5" ht="20" customHeight="1" x14ac:dyDescent="0.45">
      <c r="A9" s="43">
        <v>45</v>
      </c>
      <c r="B9" s="12" t="s">
        <v>31</v>
      </c>
      <c r="C9" s="3"/>
      <c r="D9" s="43">
        <v>35</v>
      </c>
      <c r="E9" s="12" t="s">
        <v>31</v>
      </c>
    </row>
    <row r="10" spans="1:5" ht="20" customHeight="1" x14ac:dyDescent="0.45">
      <c r="A10" s="44">
        <v>100</v>
      </c>
      <c r="B10" s="10" t="s">
        <v>0</v>
      </c>
      <c r="C10" s="3"/>
      <c r="D10" s="44">
        <v>250</v>
      </c>
      <c r="E10" s="10" t="s">
        <v>0</v>
      </c>
    </row>
    <row r="11" spans="1:5" ht="20" customHeight="1" x14ac:dyDescent="0.45">
      <c r="A11" s="11">
        <f>A10*12</f>
        <v>1200</v>
      </c>
      <c r="B11" s="12" t="s">
        <v>3</v>
      </c>
      <c r="C11" s="4"/>
      <c r="D11" s="11">
        <f>D10*12</f>
        <v>3000</v>
      </c>
      <c r="E11" s="12" t="s">
        <v>3</v>
      </c>
    </row>
    <row r="12" spans="1:5" ht="20" customHeight="1" x14ac:dyDescent="0.45">
      <c r="A12" s="11"/>
      <c r="B12" s="12"/>
      <c r="C12" s="4"/>
      <c r="D12" s="11"/>
      <c r="E12" s="12"/>
    </row>
    <row r="13" spans="1:5" ht="20" customHeight="1" x14ac:dyDescent="0.45">
      <c r="A13" s="45">
        <v>1000</v>
      </c>
      <c r="B13" s="12" t="s">
        <v>26</v>
      </c>
      <c r="C13" s="4"/>
      <c r="D13" s="45">
        <v>1000</v>
      </c>
      <c r="E13" s="12" t="s">
        <v>26</v>
      </c>
    </row>
    <row r="14" spans="1:5" ht="20" customHeight="1" x14ac:dyDescent="0.45">
      <c r="A14" s="46">
        <v>0.18459999999999999</v>
      </c>
      <c r="B14" s="10" t="s">
        <v>37</v>
      </c>
      <c r="C14" s="4"/>
      <c r="D14" s="46">
        <v>0.18459999999999999</v>
      </c>
      <c r="E14" s="10" t="s">
        <v>37</v>
      </c>
    </row>
    <row r="15" spans="1:5" ht="20" customHeight="1" x14ac:dyDescent="0.45">
      <c r="A15" s="15"/>
      <c r="B15" s="10"/>
      <c r="C15" s="4"/>
      <c r="D15" s="15"/>
      <c r="E15" s="10"/>
    </row>
    <row r="16" spans="1:5" ht="20" customHeight="1" x14ac:dyDescent="0.45">
      <c r="A16" s="11">
        <f>A18-A17</f>
        <v>278674.11214415729</v>
      </c>
      <c r="B16" s="12" t="s">
        <v>1</v>
      </c>
      <c r="C16" s="3"/>
      <c r="D16" s="11">
        <f>D18-D17</f>
        <v>290426.80356197775</v>
      </c>
      <c r="E16" s="12" t="s">
        <v>1</v>
      </c>
    </row>
    <row r="17" spans="1:5" ht="20" customHeight="1" thickBot="1" x14ac:dyDescent="0.5">
      <c r="A17" s="13">
        <f>A7+A9*12*A10</f>
        <v>54000</v>
      </c>
      <c r="B17" s="14" t="s">
        <v>2</v>
      </c>
      <c r="C17" s="4"/>
      <c r="D17" s="13">
        <f>D7+D9*12*D10</f>
        <v>105000</v>
      </c>
      <c r="E17" s="14" t="s">
        <v>2</v>
      </c>
    </row>
    <row r="18" spans="1:5" ht="27" customHeight="1" thickTop="1" x14ac:dyDescent="0.35">
      <c r="A18" s="16">
        <f>'Berechn. ETF Rente'!B8</f>
        <v>332674.11214415729</v>
      </c>
      <c r="B18" s="17" t="s">
        <v>27</v>
      </c>
      <c r="C18" s="5"/>
      <c r="D18" s="16">
        <f>'Berechn. ETF Genuss'!B8</f>
        <v>395426.80356197775</v>
      </c>
      <c r="E18" s="17" t="s">
        <v>27</v>
      </c>
    </row>
    <row r="19" spans="1:5" x14ac:dyDescent="0.35">
      <c r="A19" s="1"/>
      <c r="D19" s="1"/>
    </row>
    <row r="21" spans="1:5" ht="14.5" customHeight="1" x14ac:dyDescent="0.35">
      <c r="A21" s="40"/>
      <c r="B21" s="53" t="s">
        <v>28</v>
      </c>
      <c r="C21" s="54"/>
      <c r="D21" s="55"/>
      <c r="E21" s="19"/>
    </row>
    <row r="22" spans="1:5" ht="14.5" customHeight="1" x14ac:dyDescent="0.35">
      <c r="A22" s="39"/>
      <c r="B22" s="56"/>
      <c r="C22" s="56"/>
      <c r="D22" s="57"/>
      <c r="E22" s="20"/>
    </row>
    <row r="23" spans="1:5" ht="14.5" customHeight="1" x14ac:dyDescent="0.35">
      <c r="A23" s="39"/>
      <c r="B23" s="56"/>
      <c r="C23" s="56"/>
      <c r="D23" s="57"/>
      <c r="E23" s="20"/>
    </row>
    <row r="24" spans="1:5" ht="31" customHeight="1" x14ac:dyDescent="0.35">
      <c r="A24" s="38"/>
      <c r="B24" s="58"/>
      <c r="C24" s="58"/>
      <c r="D24" s="59"/>
      <c r="E24" s="21"/>
    </row>
    <row r="25" spans="1:5" ht="25.5" customHeight="1" thickBot="1" x14ac:dyDescent="0.4">
      <c r="A25" s="60" t="s">
        <v>35</v>
      </c>
      <c r="B25" s="61"/>
      <c r="C25" s="8"/>
      <c r="D25" s="60" t="s">
        <v>36</v>
      </c>
      <c r="E25" s="61"/>
    </row>
    <row r="26" spans="1:5" ht="20" customHeight="1" x14ac:dyDescent="0.45">
      <c r="A26" s="41">
        <v>0</v>
      </c>
      <c r="B26" s="18" t="s">
        <v>20</v>
      </c>
      <c r="C26" s="6"/>
      <c r="D26" s="41">
        <v>30000</v>
      </c>
      <c r="E26" s="18" t="s">
        <v>20</v>
      </c>
    </row>
    <row r="27" spans="1:5" ht="20" customHeight="1" x14ac:dyDescent="0.45">
      <c r="A27" s="42">
        <v>0.08</v>
      </c>
      <c r="B27" s="10" t="s">
        <v>32</v>
      </c>
      <c r="C27" s="7"/>
      <c r="D27" s="42">
        <v>0.08</v>
      </c>
      <c r="E27" s="10" t="s">
        <v>32</v>
      </c>
    </row>
    <row r="28" spans="1:5" ht="20" customHeight="1" x14ac:dyDescent="0.45">
      <c r="A28" s="43">
        <v>25</v>
      </c>
      <c r="B28" s="12" t="s">
        <v>31</v>
      </c>
      <c r="C28" s="6"/>
      <c r="D28" s="43">
        <v>25</v>
      </c>
      <c r="E28" s="12" t="s">
        <v>31</v>
      </c>
    </row>
    <row r="29" spans="1:5" ht="20" customHeight="1" x14ac:dyDescent="0.45">
      <c r="A29" s="44">
        <v>50</v>
      </c>
      <c r="B29" s="10" t="s">
        <v>0</v>
      </c>
      <c r="C29" s="6"/>
      <c r="D29" s="44">
        <v>100</v>
      </c>
      <c r="E29" s="10" t="s">
        <v>0</v>
      </c>
    </row>
    <row r="30" spans="1:5" ht="20" customHeight="1" x14ac:dyDescent="0.45">
      <c r="A30" s="11">
        <f>A29*12</f>
        <v>600</v>
      </c>
      <c r="B30" s="12" t="s">
        <v>3</v>
      </c>
      <c r="C30" s="7"/>
      <c r="D30" s="11">
        <f>D29*12</f>
        <v>1200</v>
      </c>
      <c r="E30" s="12" t="s">
        <v>3</v>
      </c>
    </row>
    <row r="31" spans="1:5" ht="20" customHeight="1" x14ac:dyDescent="0.45">
      <c r="A31" s="11"/>
      <c r="B31" s="12"/>
      <c r="C31" s="4"/>
      <c r="D31" s="11"/>
      <c r="E31" s="12"/>
    </row>
    <row r="32" spans="1:5" ht="20" customHeight="1" x14ac:dyDescent="0.45">
      <c r="A32" s="45">
        <v>1000</v>
      </c>
      <c r="B32" s="12" t="s">
        <v>26</v>
      </c>
      <c r="C32" s="4"/>
      <c r="D32" s="45">
        <v>1500</v>
      </c>
      <c r="E32" s="12" t="s">
        <v>26</v>
      </c>
    </row>
    <row r="33" spans="1:5" ht="20" customHeight="1" x14ac:dyDescent="0.45">
      <c r="A33" s="46">
        <v>0.18459999999999999</v>
      </c>
      <c r="B33" s="10" t="s">
        <v>37</v>
      </c>
      <c r="C33" s="4"/>
      <c r="D33" s="46">
        <v>0.18459999999999999</v>
      </c>
      <c r="E33" s="10" t="s">
        <v>37</v>
      </c>
    </row>
    <row r="34" spans="1:5" ht="20" customHeight="1" x14ac:dyDescent="0.45">
      <c r="A34" s="15"/>
      <c r="B34" s="10"/>
      <c r="C34" s="4"/>
      <c r="D34" s="15"/>
      <c r="E34" s="10"/>
    </row>
    <row r="35" spans="1:5" ht="20" customHeight="1" x14ac:dyDescent="0.45">
      <c r="A35" s="11">
        <f>A37-A36</f>
        <v>26436.832959467712</v>
      </c>
      <c r="B35" s="12" t="s">
        <v>1</v>
      </c>
      <c r="C35" s="6"/>
      <c r="D35" s="11">
        <f>D37-D36</f>
        <v>173237.20716432188</v>
      </c>
      <c r="E35" s="12" t="s">
        <v>1</v>
      </c>
    </row>
    <row r="36" spans="1:5" ht="20" customHeight="1" thickBot="1" x14ac:dyDescent="0.5">
      <c r="A36" s="13">
        <f>A26+A28*12*A29</f>
        <v>15000</v>
      </c>
      <c r="B36" s="14" t="s">
        <v>2</v>
      </c>
      <c r="C36" s="7"/>
      <c r="D36" s="13">
        <f>D26+D28*12*D29</f>
        <v>60000</v>
      </c>
      <c r="E36" s="14" t="s">
        <v>2</v>
      </c>
    </row>
    <row r="37" spans="1:5" ht="27" customHeight="1" thickTop="1" x14ac:dyDescent="0.35">
      <c r="A37" s="16">
        <f>'Berechn. ETF Baby 0-25 Jahre'!B8</f>
        <v>41436.832959467712</v>
      </c>
      <c r="B37" s="17" t="s">
        <v>27</v>
      </c>
      <c r="C37" s="9"/>
      <c r="D37" s="16">
        <f>'Berechn. ETF Baby 25-50 Jahre'!B8</f>
        <v>233237.20716432188</v>
      </c>
      <c r="E37" s="17" t="s">
        <v>27</v>
      </c>
    </row>
    <row r="38" spans="1:5" x14ac:dyDescent="0.35">
      <c r="A38" s="1"/>
      <c r="C38" s="1"/>
      <c r="D38" s="1"/>
    </row>
    <row r="39" spans="1:5" x14ac:dyDescent="0.35">
      <c r="A39" s="1"/>
      <c r="C39" s="1"/>
      <c r="D39" s="1"/>
    </row>
    <row r="41" spans="1:5" ht="27" customHeight="1" x14ac:dyDescent="0.35"/>
    <row r="53" ht="9" customHeight="1" x14ac:dyDescent="0.35"/>
  </sheetData>
  <sheetProtection algorithmName="SHA-512" hashValue="I1cb34QMJVxhp6Y1XcWYjpIPTSYJzqaGKDySABh8dTFmEKMvqTFjh/A0qPLpdu4WJzA6GqzbbmLCP7U3dlKGBA==" saltValue="I+yMn6m4nCbw6sjnWBI/0Q==" spinCount="100000" sheet="1" objects="1" scenarios="1" formatColumns="0" formatRows="0"/>
  <mergeCells count="7">
    <mergeCell ref="D2:D5"/>
    <mergeCell ref="A2:A5"/>
    <mergeCell ref="B21:D24"/>
    <mergeCell ref="A6:B6"/>
    <mergeCell ref="A25:B25"/>
    <mergeCell ref="D25:E25"/>
    <mergeCell ref="D6:E6"/>
  </mergeCells>
  <pageMargins left="0.70866141732283472" right="0.70866141732283472" top="0.78740157480314965" bottom="0.78740157480314965" header="0.31496062992125984" footer="0.31496062992125984"/>
  <pageSetup paperSize="9" fitToHeight="2" orientation="landscape" horizontalDpi="300" verticalDpi="360" r:id="rId1"/>
  <rowBreaks count="1" manualBreakCount="1">
    <brk id="18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C81C-F28E-4E0B-9C91-97E4B924BEBC}">
  <dimension ref="A1:H110"/>
  <sheetViews>
    <sheetView workbookViewId="0">
      <selection activeCell="L20" sqref="A1:XFD1048576"/>
    </sheetView>
  </sheetViews>
  <sheetFormatPr baseColWidth="10" defaultColWidth="8.7265625" defaultRowHeight="14.5" x14ac:dyDescent="0.35"/>
  <cols>
    <col min="1" max="1" width="35" style="22" customWidth="1"/>
    <col min="2" max="3" width="23.90625" style="22" customWidth="1"/>
    <col min="4" max="4" width="20.6328125" style="22" customWidth="1"/>
    <col min="5" max="5" width="22.54296875" style="22" customWidth="1"/>
    <col min="6" max="6" width="24.36328125" style="22" customWidth="1"/>
    <col min="7" max="7" width="19.1796875" style="22" customWidth="1"/>
    <col min="8" max="8" width="24.36328125" style="22" customWidth="1"/>
    <col min="9" max="16384" width="8.7265625" style="22"/>
  </cols>
  <sheetData>
    <row r="1" spans="1:8" ht="15.5" x14ac:dyDescent="0.35">
      <c r="A1" s="24" t="s">
        <v>4</v>
      </c>
      <c r="B1" s="25"/>
    </row>
    <row r="2" spans="1:8" ht="15.5" x14ac:dyDescent="0.35">
      <c r="A2" s="25" t="s">
        <v>5</v>
      </c>
      <c r="B2" s="25">
        <f>'ETF Rechner'!A7</f>
        <v>0</v>
      </c>
    </row>
    <row r="3" spans="1:8" ht="15.5" x14ac:dyDescent="0.35">
      <c r="A3" s="25" t="s">
        <v>6</v>
      </c>
      <c r="B3" s="25">
        <f>'ETF Rechner'!A10</f>
        <v>100</v>
      </c>
    </row>
    <row r="4" spans="1:8" ht="19" thickBot="1" x14ac:dyDescent="0.4">
      <c r="A4" s="25" t="s">
        <v>7</v>
      </c>
      <c r="B4" s="25">
        <f>'ETF Rechner'!A9</f>
        <v>45</v>
      </c>
      <c r="E4" s="60" t="s">
        <v>23</v>
      </c>
      <c r="F4" s="62"/>
    </row>
    <row r="5" spans="1:8" ht="15.5" x14ac:dyDescent="0.35">
      <c r="A5" s="25" t="s">
        <v>8</v>
      </c>
      <c r="B5" s="26">
        <f>'ETF Rechner'!A8*100</f>
        <v>8</v>
      </c>
    </row>
    <row r="6" spans="1:8" ht="15.5" x14ac:dyDescent="0.35">
      <c r="A6" s="25" t="s">
        <v>9</v>
      </c>
      <c r="B6" s="28">
        <f>'ETF Rechner'!A13</f>
        <v>1000</v>
      </c>
    </row>
    <row r="7" spans="1:8" ht="15.5" x14ac:dyDescent="0.35">
      <c r="A7" s="25" t="s">
        <v>10</v>
      </c>
      <c r="B7" s="22">
        <f>'ETF Rechner'!A14*100</f>
        <v>18.459999999999997</v>
      </c>
    </row>
    <row r="8" spans="1:8" ht="15.5" x14ac:dyDescent="0.35">
      <c r="A8" s="24" t="s">
        <v>11</v>
      </c>
      <c r="B8" s="27">
        <f>MAX(H:H)</f>
        <v>332674.11214415729</v>
      </c>
    </row>
    <row r="9" spans="1:8" x14ac:dyDescent="0.35">
      <c r="B9" s="23"/>
    </row>
    <row r="10" spans="1:8" x14ac:dyDescent="0.35">
      <c r="A10" s="22" t="s">
        <v>12</v>
      </c>
      <c r="B10" s="22" t="s">
        <v>13</v>
      </c>
      <c r="C10" s="22" t="s">
        <v>17</v>
      </c>
      <c r="D10" s="22" t="s">
        <v>18</v>
      </c>
      <c r="E10" s="22" t="s">
        <v>14</v>
      </c>
      <c r="F10" s="22" t="s">
        <v>15</v>
      </c>
      <c r="G10" s="22" t="s">
        <v>16</v>
      </c>
      <c r="H10" s="22" t="s">
        <v>19</v>
      </c>
    </row>
    <row r="11" spans="1:8" x14ac:dyDescent="0.35">
      <c r="A11" s="22">
        <f>IF(1&lt;=B4,1,"")</f>
        <v>1</v>
      </c>
      <c r="B11" s="22">
        <f>IF(A11&lt;&gt;"",B3*12,"")</f>
        <v>1200</v>
      </c>
      <c r="C11" s="22">
        <f>IF(A11&lt;&gt;"",B2+B3*12,"")</f>
        <v>1200</v>
      </c>
      <c r="D11" s="22">
        <f>IF(A11&lt;&gt;"",C11*B5/100,"")</f>
        <v>96</v>
      </c>
      <c r="E11" s="22">
        <f>IF(A11&lt;&gt;"",B6,"")</f>
        <v>1000</v>
      </c>
      <c r="F11" s="22">
        <f t="shared" ref="F11:F74" si="0">IF(A11&lt;&gt;"",MAX(0,D11-E11),"")</f>
        <v>0</v>
      </c>
      <c r="G11" s="22">
        <f>IF(A11&lt;&gt;"",F11*B7/100,"")</f>
        <v>0</v>
      </c>
      <c r="H11" s="22">
        <f>IF(A11&lt;&gt;"",C11+D11-G11,"")</f>
        <v>1296</v>
      </c>
    </row>
    <row r="12" spans="1:8" x14ac:dyDescent="0.35">
      <c r="A12" s="22">
        <f>IF(2&lt;=B4,2,"")</f>
        <v>2</v>
      </c>
      <c r="B12" s="22">
        <f>IF(A12&lt;&gt;"",B3*12,"")</f>
        <v>1200</v>
      </c>
      <c r="C12" s="22">
        <f>IF(A12&lt;&gt;"",H11+B3*12,"")</f>
        <v>2496</v>
      </c>
      <c r="D12" s="22">
        <f>IF(A12&lt;&gt;"",H11*B5/100,"")</f>
        <v>103.68</v>
      </c>
      <c r="E12" s="22">
        <f>IF(A12&lt;&gt;"",B6,"")</f>
        <v>1000</v>
      </c>
      <c r="F12" s="22">
        <f t="shared" si="0"/>
        <v>0</v>
      </c>
      <c r="G12" s="22">
        <f>IF(A12&lt;&gt;"",F12*B7/100,"")</f>
        <v>0</v>
      </c>
      <c r="H12" s="22">
        <f>IF(A12&lt;&gt;"",H11+B3*12+D12-G12,"")</f>
        <v>2599.6799999999998</v>
      </c>
    </row>
    <row r="13" spans="1:8" x14ac:dyDescent="0.35">
      <c r="A13" s="22">
        <f>IF(3&lt;=B4,3,"")</f>
        <v>3</v>
      </c>
      <c r="B13" s="22">
        <f>IF(A13&lt;&gt;"",B3*12,"")</f>
        <v>1200</v>
      </c>
      <c r="C13" s="22">
        <f>IF(A13&lt;&gt;"",H12+B3*12,"")</f>
        <v>3799.68</v>
      </c>
      <c r="D13" s="22">
        <f>IF(A13&lt;&gt;"",H12*B5/100,"")</f>
        <v>207.97439999999997</v>
      </c>
      <c r="E13" s="22">
        <f>IF(A13&lt;&gt;"",B6,"")</f>
        <v>1000</v>
      </c>
      <c r="F13" s="22">
        <f t="shared" si="0"/>
        <v>0</v>
      </c>
      <c r="G13" s="22">
        <f>IF(A13&lt;&gt;"",F13*B7/100,"")</f>
        <v>0</v>
      </c>
      <c r="H13" s="22">
        <f>IF(A13&lt;&gt;"",H12+B3*12+D13-G13,"")</f>
        <v>4007.6543999999999</v>
      </c>
    </row>
    <row r="14" spans="1:8" x14ac:dyDescent="0.35">
      <c r="A14" s="22">
        <f>IF(4&lt;=B4,4,"")</f>
        <v>4</v>
      </c>
      <c r="B14" s="22">
        <f>IF(A14&lt;&gt;"",B3*12,"")</f>
        <v>1200</v>
      </c>
      <c r="C14" s="22">
        <f>IF(A14&lt;&gt;"",H13+B3*12,"")</f>
        <v>5207.6543999999994</v>
      </c>
      <c r="D14" s="22">
        <f>IF(A14&lt;&gt;"",H13*B5/100,"")</f>
        <v>320.61235199999999</v>
      </c>
      <c r="E14" s="22">
        <f>IF(A14&lt;&gt;"",B6,"")</f>
        <v>1000</v>
      </c>
      <c r="F14" s="22">
        <f t="shared" si="0"/>
        <v>0</v>
      </c>
      <c r="G14" s="22">
        <f>IF(A14&lt;&gt;"",F14*B7/100,"")</f>
        <v>0</v>
      </c>
      <c r="H14" s="22">
        <f>IF(A14&lt;&gt;"",H13+B3*12+D14-G14,"")</f>
        <v>5528.2667519999995</v>
      </c>
    </row>
    <row r="15" spans="1:8" x14ac:dyDescent="0.35">
      <c r="A15" s="22">
        <f>IF(5&lt;=B4,5,"")</f>
        <v>5</v>
      </c>
      <c r="B15" s="22">
        <f>IF(A15&lt;&gt;"",B3*12,"")</f>
        <v>1200</v>
      </c>
      <c r="C15" s="22">
        <f>IF(A15&lt;&gt;"",H14+B3*12,"")</f>
        <v>6728.2667519999995</v>
      </c>
      <c r="D15" s="22">
        <f>IF(A15&lt;&gt;"",H14*B5/100,"")</f>
        <v>442.26134015999997</v>
      </c>
      <c r="E15" s="22">
        <f>IF(A15&lt;&gt;"",B6,"")</f>
        <v>1000</v>
      </c>
      <c r="F15" s="22">
        <f t="shared" si="0"/>
        <v>0</v>
      </c>
      <c r="G15" s="22">
        <f>IF(A15&lt;&gt;"",F15*B7/100,"")</f>
        <v>0</v>
      </c>
      <c r="H15" s="22">
        <f>IF(A15&lt;&gt;"",H14+B3*12+D15-G15,"")</f>
        <v>7170.5280921599997</v>
      </c>
    </row>
    <row r="16" spans="1:8" x14ac:dyDescent="0.35">
      <c r="A16" s="22">
        <f>IF(6&lt;=B4,6,"")</f>
        <v>6</v>
      </c>
      <c r="B16" s="22">
        <f>IF(A16&lt;&gt;"",B3*12,"")</f>
        <v>1200</v>
      </c>
      <c r="C16" s="22">
        <f>IF(A16&lt;&gt;"",H15+B3*12,"")</f>
        <v>8370.5280921599988</v>
      </c>
      <c r="D16" s="22">
        <f>IF(A16&lt;&gt;"",H15*B5/100,"")</f>
        <v>573.64224737279994</v>
      </c>
      <c r="E16" s="22">
        <f>IF(A16&lt;&gt;"",B6,"")</f>
        <v>1000</v>
      </c>
      <c r="F16" s="22">
        <f t="shared" si="0"/>
        <v>0</v>
      </c>
      <c r="G16" s="22">
        <f>IF(A16&lt;&gt;"",F16*B7/100,"")</f>
        <v>0</v>
      </c>
      <c r="H16" s="22">
        <f>IF(A16&lt;&gt;"",H15+B3*12+D16-G16,"")</f>
        <v>8944.1703395327986</v>
      </c>
    </row>
    <row r="17" spans="1:8" x14ac:dyDescent="0.35">
      <c r="A17" s="22">
        <f>IF(7&lt;=B4,7,"")</f>
        <v>7</v>
      </c>
      <c r="B17" s="22">
        <f>IF(A17&lt;&gt;"",B3*12,"")</f>
        <v>1200</v>
      </c>
      <c r="C17" s="22">
        <f>IF(A17&lt;&gt;"",H16+B3*12,"")</f>
        <v>10144.170339532799</v>
      </c>
      <c r="D17" s="22">
        <f>IF(A17&lt;&gt;"",H16*B5/100,"")</f>
        <v>715.53362716262393</v>
      </c>
      <c r="E17" s="22">
        <f>IF(A17&lt;&gt;"",B6,"")</f>
        <v>1000</v>
      </c>
      <c r="F17" s="22">
        <f t="shared" si="0"/>
        <v>0</v>
      </c>
      <c r="G17" s="22">
        <f>IF(A17&lt;&gt;"",F17*B7/100,"")</f>
        <v>0</v>
      </c>
      <c r="H17" s="22">
        <f>IF(A17&lt;&gt;"",H16+B3*12+D17-G17,"")</f>
        <v>10859.703966695422</v>
      </c>
    </row>
    <row r="18" spans="1:8" x14ac:dyDescent="0.35">
      <c r="A18" s="22">
        <f>IF(8&lt;=B4,8,"")</f>
        <v>8</v>
      </c>
      <c r="B18" s="22">
        <f>IF(A18&lt;&gt;"",B3*12,"")</f>
        <v>1200</v>
      </c>
      <c r="C18" s="22">
        <f>IF(A18&lt;&gt;"",H17+B3*12,"")</f>
        <v>12059.703966695422</v>
      </c>
      <c r="D18" s="22">
        <f>IF(A18&lt;&gt;"",H17*B5/100,"")</f>
        <v>868.77631733563385</v>
      </c>
      <c r="E18" s="22">
        <f>IF(A18&lt;&gt;"",B6,"")</f>
        <v>1000</v>
      </c>
      <c r="F18" s="22">
        <f t="shared" si="0"/>
        <v>0</v>
      </c>
      <c r="G18" s="22">
        <f>IF(A18&lt;&gt;"",F18*B7/100,"")</f>
        <v>0</v>
      </c>
      <c r="H18" s="22">
        <f>IF(A18&lt;&gt;"",H17+B3*12+D18-G18,"")</f>
        <v>12928.480284031057</v>
      </c>
    </row>
    <row r="19" spans="1:8" x14ac:dyDescent="0.35">
      <c r="A19" s="22">
        <f>IF(9&lt;=B4,9,"")</f>
        <v>9</v>
      </c>
      <c r="B19" s="22">
        <f>IF(A19&lt;&gt;"",B3*12,"")</f>
        <v>1200</v>
      </c>
      <c r="C19" s="22">
        <f>IF(A19&lt;&gt;"",H18+B3*12,"")</f>
        <v>14128.480284031057</v>
      </c>
      <c r="D19" s="22">
        <f>IF(A19&lt;&gt;"",H18*B5/100,"")</f>
        <v>1034.2784227224845</v>
      </c>
      <c r="E19" s="22">
        <f>IF(A19&lt;&gt;"",B6,"")</f>
        <v>1000</v>
      </c>
      <c r="F19" s="22">
        <f t="shared" si="0"/>
        <v>34.278422722484493</v>
      </c>
      <c r="G19" s="22">
        <f>IF(A19&lt;&gt;"",F19*B7/100,"")</f>
        <v>6.3277968345706368</v>
      </c>
      <c r="H19" s="22">
        <f>IF(A19&lt;&gt;"",H18+B3*12+D19-G19,"")</f>
        <v>15156.43090991897</v>
      </c>
    </row>
    <row r="20" spans="1:8" x14ac:dyDescent="0.35">
      <c r="A20" s="22">
        <f>IF(10&lt;=B4,10,"")</f>
        <v>10</v>
      </c>
      <c r="B20" s="22">
        <f>IF(A20&lt;&gt;"",B3*12,"")</f>
        <v>1200</v>
      </c>
      <c r="C20" s="22">
        <f>IF(A20&lt;&gt;"",H19+B3*12,"")</f>
        <v>16356.43090991897</v>
      </c>
      <c r="D20" s="22">
        <f>IF(A20&lt;&gt;"",H19*B5/100,"")</f>
        <v>1212.5144727935176</v>
      </c>
      <c r="E20" s="22">
        <f>IF(A20&lt;&gt;"",B6,"")</f>
        <v>1000</v>
      </c>
      <c r="F20" s="22">
        <f t="shared" si="0"/>
        <v>212.5144727935176</v>
      </c>
      <c r="G20" s="22">
        <f>IF(A20&lt;&gt;"",F20*B7/100,"")</f>
        <v>39.230171677683344</v>
      </c>
      <c r="H20" s="22">
        <f>IF(A20&lt;&gt;"",H19+B3*12+D20-G20,"")</f>
        <v>17529.715211034807</v>
      </c>
    </row>
    <row r="21" spans="1:8" x14ac:dyDescent="0.35">
      <c r="A21" s="22">
        <f>IF(11&lt;=B4,11,"")</f>
        <v>11</v>
      </c>
      <c r="B21" s="22">
        <f>IF(A21&lt;&gt;"",B3*12,"")</f>
        <v>1200</v>
      </c>
      <c r="C21" s="22">
        <f>IF(A21&lt;&gt;"",H20+B3*12,"")</f>
        <v>18729.715211034807</v>
      </c>
      <c r="D21" s="22">
        <f>IF(A21&lt;&gt;"",H20*B5/100,"")</f>
        <v>1402.3772168827845</v>
      </c>
      <c r="E21" s="22">
        <f>IF(A21&lt;&gt;"",B6,"")</f>
        <v>1000</v>
      </c>
      <c r="F21" s="22">
        <f t="shared" si="0"/>
        <v>402.37721688278452</v>
      </c>
      <c r="G21" s="22">
        <f>IF(A21&lt;&gt;"",F21*B7/100,"")</f>
        <v>74.27883423656202</v>
      </c>
      <c r="H21" s="22">
        <f>IF(A21&lt;&gt;"",H20+B3*12+D21-G21,"")</f>
        <v>20057.813593681032</v>
      </c>
    </row>
    <row r="22" spans="1:8" x14ac:dyDescent="0.35">
      <c r="A22" s="22">
        <f>IF(12&lt;=B4,12,"")</f>
        <v>12</v>
      </c>
      <c r="B22" s="22">
        <f>IF(A22&lt;&gt;"",B3*12,"")</f>
        <v>1200</v>
      </c>
      <c r="C22" s="22">
        <f>IF(A22&lt;&gt;"",H21+B3*12,"")</f>
        <v>21257.813593681032</v>
      </c>
      <c r="D22" s="22">
        <f>IF(A22&lt;&gt;"",H21*B5/100,"")</f>
        <v>1604.6250874944826</v>
      </c>
      <c r="E22" s="22">
        <f>IF(A22&lt;&gt;"",B6,"")</f>
        <v>1000</v>
      </c>
      <c r="F22" s="22">
        <f t="shared" si="0"/>
        <v>604.62508749448261</v>
      </c>
      <c r="G22" s="22">
        <f>IF(A22&lt;&gt;"",F22*B7/100,"")</f>
        <v>111.61379115148148</v>
      </c>
      <c r="H22" s="22">
        <f>IF(A22&lt;&gt;"",H21+B3*12+D22-G22,"")</f>
        <v>22750.824890024032</v>
      </c>
    </row>
    <row r="23" spans="1:8" x14ac:dyDescent="0.35">
      <c r="A23" s="22">
        <f>IF(13&lt;=B4,13,"")</f>
        <v>13</v>
      </c>
      <c r="B23" s="22">
        <f>IF(A23&lt;&gt;"",B3*12,"")</f>
        <v>1200</v>
      </c>
      <c r="C23" s="22">
        <f>IF(A23&lt;&gt;"",H22+B3*12,"")</f>
        <v>23950.824890024032</v>
      </c>
      <c r="D23" s="22">
        <f>IF(A23&lt;&gt;"",H22*B5/100,"")</f>
        <v>1820.0659912019225</v>
      </c>
      <c r="E23" s="22">
        <f>IF(A23&lt;&gt;"",B6,"")</f>
        <v>1000</v>
      </c>
      <c r="F23" s="22">
        <f t="shared" si="0"/>
        <v>820.06599120192254</v>
      </c>
      <c r="G23" s="22">
        <f>IF(A23&lt;&gt;"",F23*B7/100,"")</f>
        <v>151.38418197587487</v>
      </c>
      <c r="H23" s="22">
        <f>IF(A23&lt;&gt;"",H22+B3*12+D23-G23,"")</f>
        <v>25619.50669925008</v>
      </c>
    </row>
    <row r="24" spans="1:8" x14ac:dyDescent="0.35">
      <c r="A24" s="22">
        <f>IF(14&lt;=B4,14,"")</f>
        <v>14</v>
      </c>
      <c r="B24" s="22">
        <f>IF(A24&lt;&gt;"",B3*12,"")</f>
        <v>1200</v>
      </c>
      <c r="C24" s="22">
        <f>IF(A24&lt;&gt;"",H23+B3*12,"")</f>
        <v>26819.50669925008</v>
      </c>
      <c r="D24" s="22">
        <f>IF(A24&lt;&gt;"",H23*B5/100,"")</f>
        <v>2049.5605359400065</v>
      </c>
      <c r="E24" s="22">
        <f>IF(A24&lt;&gt;"",B6,"")</f>
        <v>1000</v>
      </c>
      <c r="F24" s="22">
        <f t="shared" si="0"/>
        <v>1049.5605359400065</v>
      </c>
      <c r="G24" s="22">
        <f>IF(A24&lt;&gt;"",F24*B7/100,"")</f>
        <v>193.74887493452516</v>
      </c>
      <c r="H24" s="22">
        <f>IF(A24&lt;&gt;"",H23+B3*12+D24-G24,"")</f>
        <v>28675.318360255562</v>
      </c>
    </row>
    <row r="25" spans="1:8" x14ac:dyDescent="0.35">
      <c r="A25" s="22">
        <f>IF(15&lt;=B4,15,"")</f>
        <v>15</v>
      </c>
      <c r="B25" s="22">
        <f>IF(A25&lt;&gt;"",B3*12,"")</f>
        <v>1200</v>
      </c>
      <c r="C25" s="22">
        <f>IF(A25&lt;&gt;"",H24+B3*12,"")</f>
        <v>29875.318360255562</v>
      </c>
      <c r="D25" s="22">
        <f>IF(A25&lt;&gt;"",H24*B5/100,"")</f>
        <v>2294.025468820445</v>
      </c>
      <c r="E25" s="22">
        <f>IF(A25&lt;&gt;"",B6,"")</f>
        <v>1000</v>
      </c>
      <c r="F25" s="22">
        <f t="shared" si="0"/>
        <v>1294.025468820445</v>
      </c>
      <c r="G25" s="22">
        <f>IF(A25&lt;&gt;"",F25*B7/100,"")</f>
        <v>238.87710154425412</v>
      </c>
      <c r="H25" s="22">
        <f>IF(A25&lt;&gt;"",H24+B3*12+D25-G25,"")</f>
        <v>31930.466727531752</v>
      </c>
    </row>
    <row r="26" spans="1:8" x14ac:dyDescent="0.35">
      <c r="A26" s="22">
        <f>IF(16&lt;=B4,16,"")</f>
        <v>16</v>
      </c>
      <c r="B26" s="22">
        <f>IF(A26&lt;&gt;"",B3*12,"")</f>
        <v>1200</v>
      </c>
      <c r="C26" s="22">
        <f>IF(A26&lt;&gt;"",H25+B3*12,"")</f>
        <v>33130.466727531748</v>
      </c>
      <c r="D26" s="22">
        <f>IF(A26&lt;&gt;"",H25*B5/100,"")</f>
        <v>2554.4373382025401</v>
      </c>
      <c r="E26" s="22">
        <f>IF(A26&lt;&gt;"",B6,"")</f>
        <v>1000</v>
      </c>
      <c r="F26" s="22">
        <f t="shared" si="0"/>
        <v>1554.4373382025401</v>
      </c>
      <c r="G26" s="22">
        <f>IF(A26&lt;&gt;"",F26*B7/100,"")</f>
        <v>286.94913263218882</v>
      </c>
      <c r="H26" s="22">
        <f>IF(A26&lt;&gt;"",H25+B3*12+D26-G26,"")</f>
        <v>35397.954933102097</v>
      </c>
    </row>
    <row r="27" spans="1:8" x14ac:dyDescent="0.35">
      <c r="A27" s="22">
        <f>IF(17&lt;=B4,17,"")</f>
        <v>17</v>
      </c>
      <c r="B27" s="22">
        <f>IF(A27&lt;&gt;"",B3*12,"")</f>
        <v>1200</v>
      </c>
      <c r="C27" s="22">
        <f>IF(A27&lt;&gt;"",H26+B3*12,"")</f>
        <v>36597.954933102097</v>
      </c>
      <c r="D27" s="22">
        <f>IF(A27&lt;&gt;"",H26*B5/100,"")</f>
        <v>2831.8363946481677</v>
      </c>
      <c r="E27" s="22">
        <f>IF(A27&lt;&gt;"",B6,"")</f>
        <v>1000</v>
      </c>
      <c r="F27" s="22">
        <f t="shared" si="0"/>
        <v>1831.8363946481677</v>
      </c>
      <c r="G27" s="22">
        <f>IF(A27&lt;&gt;"",F27*B7/100,"")</f>
        <v>338.15699845205171</v>
      </c>
      <c r="H27" s="22">
        <f>IF(A27&lt;&gt;"",H26+B3*12+D27-G27,"")</f>
        <v>39091.634329298213</v>
      </c>
    </row>
    <row r="28" spans="1:8" x14ac:dyDescent="0.35">
      <c r="A28" s="22">
        <f>IF(18&lt;=B4,18,"")</f>
        <v>18</v>
      </c>
      <c r="B28" s="22">
        <f>IF(A28&lt;&gt;"",B3*12,"")</f>
        <v>1200</v>
      </c>
      <c r="C28" s="22">
        <f>IF(A28&lt;&gt;"",H27+B3*12,"")</f>
        <v>40291.634329298213</v>
      </c>
      <c r="D28" s="22">
        <f>IF(A28&lt;&gt;"",H27*B5/100,"")</f>
        <v>3127.3307463438568</v>
      </c>
      <c r="E28" s="22">
        <f>IF(A28&lt;&gt;"",B6,"")</f>
        <v>1000</v>
      </c>
      <c r="F28" s="22">
        <f t="shared" si="0"/>
        <v>2127.3307463438568</v>
      </c>
      <c r="G28" s="22">
        <f>IF(A28&lt;&gt;"",F28*B7/100,"")</f>
        <v>392.70525577507595</v>
      </c>
      <c r="H28" s="22">
        <f>IF(A28&lt;&gt;"",H27+B3*12+D28-G28,"")</f>
        <v>43026.259819866988</v>
      </c>
    </row>
    <row r="29" spans="1:8" x14ac:dyDescent="0.35">
      <c r="A29" s="22">
        <f>IF(19&lt;=B4,19,"")</f>
        <v>19</v>
      </c>
      <c r="B29" s="22">
        <f>IF(A29&lt;&gt;"",B3*12,"")</f>
        <v>1200</v>
      </c>
      <c r="C29" s="22">
        <f>IF(A29&lt;&gt;"",H28+B3*12,"")</f>
        <v>44226.259819866988</v>
      </c>
      <c r="D29" s="22">
        <f>IF(A29&lt;&gt;"",H28*B5/100,"")</f>
        <v>3442.100785589359</v>
      </c>
      <c r="E29" s="22">
        <f>IF(A29&lt;&gt;"",B6,"")</f>
        <v>1000</v>
      </c>
      <c r="F29" s="22">
        <f t="shared" si="0"/>
        <v>2442.100785589359</v>
      </c>
      <c r="G29" s="22">
        <f>IF(A29&lt;&gt;"",F29*B7/100,"")</f>
        <v>450.8118050197956</v>
      </c>
      <c r="H29" s="22">
        <f>IF(A29&lt;&gt;"",H28+B3*12+D29-G29,"")</f>
        <v>47217.548800436554</v>
      </c>
    </row>
    <row r="30" spans="1:8" x14ac:dyDescent="0.35">
      <c r="A30" s="22">
        <f>IF(20&lt;=B4,20,"")</f>
        <v>20</v>
      </c>
      <c r="B30" s="22">
        <f>IF(A30&lt;&gt;"",B3*12,"")</f>
        <v>1200</v>
      </c>
      <c r="C30" s="22">
        <f>IF(A30&lt;&gt;"",H29+B3*12,"")</f>
        <v>48417.548800436554</v>
      </c>
      <c r="D30" s="22">
        <f>IF(A30&lt;&gt;"",H29*B5/100,"")</f>
        <v>3777.4039040349244</v>
      </c>
      <c r="E30" s="22">
        <f>IF(A30&lt;&gt;"",B6,"")</f>
        <v>1000</v>
      </c>
      <c r="F30" s="22">
        <f t="shared" si="0"/>
        <v>2777.4039040349244</v>
      </c>
      <c r="G30" s="22">
        <f>IF(A30&lt;&gt;"",F30*B7/100,"")</f>
        <v>512.70876068484688</v>
      </c>
      <c r="H30" s="22">
        <f>IF(A30&lt;&gt;"",H29+B3*12+D30-G30,"")</f>
        <v>51682.243943786634</v>
      </c>
    </row>
    <row r="31" spans="1:8" x14ac:dyDescent="0.35">
      <c r="A31" s="22">
        <f>IF(21&lt;=B4,21,"")</f>
        <v>21</v>
      </c>
      <c r="B31" s="22">
        <f>IF(A31&lt;&gt;"",B3*12,"")</f>
        <v>1200</v>
      </c>
      <c r="C31" s="22">
        <f>IF(A31&lt;&gt;"",H30+B3*12,"")</f>
        <v>52882.243943786634</v>
      </c>
      <c r="D31" s="22">
        <f>IF(A31&lt;&gt;"",H30*B5/100,"")</f>
        <v>4134.5795155029309</v>
      </c>
      <c r="E31" s="22">
        <f>IF(A31&lt;&gt;"",B6,"")</f>
        <v>1000</v>
      </c>
      <c r="F31" s="22">
        <f t="shared" si="0"/>
        <v>3134.5795155029309</v>
      </c>
      <c r="G31" s="22">
        <f>IF(A31&lt;&gt;"",F31*B7/100,"")</f>
        <v>578.6433785618409</v>
      </c>
      <c r="H31" s="22">
        <f>IF(A31&lt;&gt;"",H30+B3*12+D31-G31,"")</f>
        <v>56438.180080727725</v>
      </c>
    </row>
    <row r="32" spans="1:8" x14ac:dyDescent="0.35">
      <c r="A32" s="22">
        <f>IF(22&lt;=B4,22,"")</f>
        <v>22</v>
      </c>
      <c r="B32" s="22">
        <f>IF(A32&lt;&gt;"",B3*12,"")</f>
        <v>1200</v>
      </c>
      <c r="C32" s="22">
        <f>IF(A32&lt;&gt;"",H31+B3*12,"")</f>
        <v>57638.180080727725</v>
      </c>
      <c r="D32" s="22">
        <f>IF(A32&lt;&gt;"",H31*B5/100,"")</f>
        <v>4515.0544064582182</v>
      </c>
      <c r="E32" s="22">
        <f>IF(A32&lt;&gt;"",B6,"")</f>
        <v>1000</v>
      </c>
      <c r="F32" s="22">
        <f t="shared" si="0"/>
        <v>3515.0544064582182</v>
      </c>
      <c r="G32" s="22">
        <f>IF(A32&lt;&gt;"",F32*B7/100,"")</f>
        <v>648.8790434321869</v>
      </c>
      <c r="H32" s="22">
        <f>IF(A32&lt;&gt;"",H31+B3*12+D32-G32,"")</f>
        <v>61504.35544375376</v>
      </c>
    </row>
    <row r="33" spans="1:8" x14ac:dyDescent="0.35">
      <c r="A33" s="22">
        <f>IF(23&lt;=B4,23,"")</f>
        <v>23</v>
      </c>
      <c r="B33" s="22">
        <f>IF(A33&lt;&gt;"",B3*12,"")</f>
        <v>1200</v>
      </c>
      <c r="C33" s="22">
        <f>IF(A33&lt;&gt;"",H32+B3*12,"")</f>
        <v>62704.35544375376</v>
      </c>
      <c r="D33" s="22">
        <f>IF(A33&lt;&gt;"",H32*B5/100,"")</f>
        <v>4920.3484355003011</v>
      </c>
      <c r="E33" s="22">
        <f>IF(A33&lt;&gt;"",B6,"")</f>
        <v>1000</v>
      </c>
      <c r="F33" s="22">
        <f t="shared" si="0"/>
        <v>3920.3484355003011</v>
      </c>
      <c r="G33" s="22">
        <f>IF(A33&lt;&gt;"",F33*B7/100,"")</f>
        <v>723.69632119335552</v>
      </c>
      <c r="H33" s="22">
        <f>IF(A33&lt;&gt;"",H32+B3*12+D33-G33,"")</f>
        <v>66901.007558060694</v>
      </c>
    </row>
    <row r="34" spans="1:8" x14ac:dyDescent="0.35">
      <c r="A34" s="22">
        <f>IF(24&lt;=B4,24,"")</f>
        <v>24</v>
      </c>
      <c r="B34" s="22">
        <f>IF(A34&lt;&gt;"",B3*12,"")</f>
        <v>1200</v>
      </c>
      <c r="C34" s="22">
        <f>IF(A34&lt;&gt;"",H33+B3*12,"")</f>
        <v>68101.007558060694</v>
      </c>
      <c r="D34" s="22">
        <f>IF(A34&lt;&gt;"",H33*B5/100,"")</f>
        <v>5352.0806046448552</v>
      </c>
      <c r="E34" s="22">
        <f>IF(A34&lt;&gt;"",B6,"")</f>
        <v>1000</v>
      </c>
      <c r="F34" s="22">
        <f t="shared" si="0"/>
        <v>4352.0806046448552</v>
      </c>
      <c r="G34" s="22">
        <f>IF(A34&lt;&gt;"",F34*B7/100,"")</f>
        <v>803.39407961744018</v>
      </c>
      <c r="H34" s="22">
        <f>IF(A34&lt;&gt;"",H33+B3*12+D34-G34,"")</f>
        <v>72649.694083088107</v>
      </c>
    </row>
    <row r="35" spans="1:8" x14ac:dyDescent="0.35">
      <c r="A35" s="22">
        <f>IF(25&lt;=B4,25,"")</f>
        <v>25</v>
      </c>
      <c r="B35" s="22">
        <f>IF(A35&lt;&gt;"",B3*12,"")</f>
        <v>1200</v>
      </c>
      <c r="C35" s="22">
        <f>IF(A35&lt;&gt;"",H34+B3*12,"")</f>
        <v>73849.694083088107</v>
      </c>
      <c r="D35" s="22">
        <f>IF(A35&lt;&gt;"",H34*B5/100,"")</f>
        <v>5811.9755266470484</v>
      </c>
      <c r="E35" s="22">
        <f>IF(A35&lt;&gt;"",B6,"")</f>
        <v>1000</v>
      </c>
      <c r="F35" s="22">
        <f t="shared" si="0"/>
        <v>4811.9755266470484</v>
      </c>
      <c r="G35" s="22">
        <f>IF(A35&lt;&gt;"",F35*B7/100,"")</f>
        <v>888.29068221904492</v>
      </c>
      <c r="H35" s="22">
        <f>IF(A35&lt;&gt;"",H34+B3*12+D35-G35,"")</f>
        <v>78773.378927516111</v>
      </c>
    </row>
    <row r="36" spans="1:8" x14ac:dyDescent="0.35">
      <c r="A36" s="22">
        <f>IF(26&lt;=B4,26,"")</f>
        <v>26</v>
      </c>
      <c r="B36" s="22">
        <f>IF(A36&lt;&gt;"",B3*12,"")</f>
        <v>1200</v>
      </c>
      <c r="C36" s="22">
        <f>IF(A36&lt;&gt;"",H35+B3*12,"")</f>
        <v>79973.378927516111</v>
      </c>
      <c r="D36" s="22">
        <f>IF(A36&lt;&gt;"",H35*B5/100,"")</f>
        <v>6301.8703142012891</v>
      </c>
      <c r="E36" s="22">
        <f>IF(A36&lt;&gt;"",B6,"")</f>
        <v>1000</v>
      </c>
      <c r="F36" s="22">
        <f t="shared" si="0"/>
        <v>5301.8703142012891</v>
      </c>
      <c r="G36" s="22">
        <f>IF(A36&lt;&gt;"",F36*B7/100,"")</f>
        <v>978.72526000155779</v>
      </c>
      <c r="H36" s="22">
        <f>IF(A36&lt;&gt;"",H35+B3*12+D36-G36,"")</f>
        <v>85296.523981715829</v>
      </c>
    </row>
    <row r="37" spans="1:8" x14ac:dyDescent="0.35">
      <c r="A37" s="22">
        <f>IF(27&lt;=B4,27,"")</f>
        <v>27</v>
      </c>
      <c r="B37" s="22">
        <f>IF(A37&lt;&gt;"",B3*12,"")</f>
        <v>1200</v>
      </c>
      <c r="C37" s="22">
        <f>IF(A37&lt;&gt;"",H36+B3*12,"")</f>
        <v>86496.523981715829</v>
      </c>
      <c r="D37" s="22">
        <f>IF(A37&lt;&gt;"",H36*B5/100,"")</f>
        <v>6823.721918537266</v>
      </c>
      <c r="E37" s="22">
        <f>IF(A37&lt;&gt;"",B6,"")</f>
        <v>1000</v>
      </c>
      <c r="F37" s="22">
        <f t="shared" si="0"/>
        <v>5823.721918537266</v>
      </c>
      <c r="G37" s="22">
        <f>IF(A37&lt;&gt;"",F37*B7/100,"")</f>
        <v>1075.0590661619792</v>
      </c>
      <c r="H37" s="22">
        <f>IF(A37&lt;&gt;"",H36+B3*12+D37-G37,"")</f>
        <v>92245.186834091117</v>
      </c>
    </row>
    <row r="38" spans="1:8" x14ac:dyDescent="0.35">
      <c r="A38" s="22">
        <f>IF(28&lt;=B4,28,"")</f>
        <v>28</v>
      </c>
      <c r="B38" s="22">
        <f>IF(A38&lt;&gt;"",B3*12,"")</f>
        <v>1200</v>
      </c>
      <c r="C38" s="22">
        <f>IF(A38&lt;&gt;"",H37+B3*12,"")</f>
        <v>93445.186834091117</v>
      </c>
      <c r="D38" s="22">
        <f>IF(A38&lt;&gt;"",H37*B5/100,"")</f>
        <v>7379.614946727289</v>
      </c>
      <c r="E38" s="22">
        <f>IF(A38&lt;&gt;"",B6,"")</f>
        <v>1000</v>
      </c>
      <c r="F38" s="22">
        <f t="shared" si="0"/>
        <v>6379.614946727289</v>
      </c>
      <c r="G38" s="22">
        <f>IF(A38&lt;&gt;"",F38*B7/100,"")</f>
        <v>1177.6769191658575</v>
      </c>
      <c r="H38" s="22">
        <f>IF(A38&lt;&gt;"",H37+B3*12+D38-G38,"")</f>
        <v>99647.124861652555</v>
      </c>
    </row>
    <row r="39" spans="1:8" x14ac:dyDescent="0.35">
      <c r="A39" s="22">
        <f>IF(29&lt;=B4,29,"")</f>
        <v>29</v>
      </c>
      <c r="B39" s="22">
        <f>IF(A39&lt;&gt;"",B3*12,"")</f>
        <v>1200</v>
      </c>
      <c r="C39" s="22">
        <f>IF(A39&lt;&gt;"",H38+B3*12,"")</f>
        <v>100847.12486165256</v>
      </c>
      <c r="D39" s="22">
        <f>IF(A39&lt;&gt;"",H38*B5/100,"")</f>
        <v>7971.7699889322048</v>
      </c>
      <c r="E39" s="22">
        <f>IF(A39&lt;&gt;"",B6,"")</f>
        <v>1000</v>
      </c>
      <c r="F39" s="22">
        <f t="shared" si="0"/>
        <v>6971.7699889322048</v>
      </c>
      <c r="G39" s="22">
        <f>IF(A39&lt;&gt;"",F39*B7/100,"")</f>
        <v>1286.9887399568847</v>
      </c>
      <c r="H39" s="22">
        <f>IF(A39&lt;&gt;"",H38+B3*12+D39-G39,"")</f>
        <v>107531.90611062788</v>
      </c>
    </row>
    <row r="40" spans="1:8" x14ac:dyDescent="0.35">
      <c r="A40" s="22">
        <f>IF(30&lt;=B4,30,"")</f>
        <v>30</v>
      </c>
      <c r="B40" s="22">
        <f>IF(A40&lt;&gt;"",B3*12,"")</f>
        <v>1200</v>
      </c>
      <c r="C40" s="22">
        <f>IF(A40&lt;&gt;"",H39+B3*12,"")</f>
        <v>108731.90611062788</v>
      </c>
      <c r="D40" s="22">
        <f>IF(A40&lt;&gt;"",H39*B5/100,"")</f>
        <v>8602.5524888502314</v>
      </c>
      <c r="E40" s="22">
        <f>IF(A40&lt;&gt;"",B6,"")</f>
        <v>1000</v>
      </c>
      <c r="F40" s="22">
        <f t="shared" si="0"/>
        <v>7602.5524888502314</v>
      </c>
      <c r="G40" s="22">
        <f>IF(A40&lt;&gt;"",F40*B7/100,"")</f>
        <v>1403.4311894417524</v>
      </c>
      <c r="H40" s="22">
        <f>IF(A40&lt;&gt;"",H39+B3*12+D40-G40,"")</f>
        <v>115931.02741003636</v>
      </c>
    </row>
    <row r="41" spans="1:8" x14ac:dyDescent="0.35">
      <c r="A41" s="22">
        <f>IF(31&lt;=B4,31,"")</f>
        <v>31</v>
      </c>
      <c r="B41" s="22">
        <f>IF(A41&lt;&gt;"",B3*12,"")</f>
        <v>1200</v>
      </c>
      <c r="C41" s="22">
        <f>IF(A41&lt;&gt;"",H40+B3*12,"")</f>
        <v>117131.02741003636</v>
      </c>
      <c r="D41" s="22">
        <f>IF(A41&lt;&gt;"",H40*B5/100,"")</f>
        <v>9274.4821928029087</v>
      </c>
      <c r="E41" s="22">
        <f>IF(A41&lt;&gt;"",B6,"")</f>
        <v>1000</v>
      </c>
      <c r="F41" s="22">
        <f t="shared" si="0"/>
        <v>8274.4821928029087</v>
      </c>
      <c r="G41" s="22">
        <f>IF(A41&lt;&gt;"",F41*B7/100,"")</f>
        <v>1527.4694127914167</v>
      </c>
      <c r="H41" s="22">
        <f>IF(A41&lt;&gt;"",H40+B3*12+D41-G41,"")</f>
        <v>124878.04019004786</v>
      </c>
    </row>
    <row r="42" spans="1:8" x14ac:dyDescent="0.35">
      <c r="A42" s="22">
        <f>IF(32&lt;=B4,32,"")</f>
        <v>32</v>
      </c>
      <c r="B42" s="22">
        <f>IF(A42&lt;&gt;"",B3*12,"")</f>
        <v>1200</v>
      </c>
      <c r="C42" s="22">
        <f>IF(A42&lt;&gt;"",H41+B3*12,"")</f>
        <v>126078.04019004786</v>
      </c>
      <c r="D42" s="22">
        <f>IF(A42&lt;&gt;"",H41*B5/100,"")</f>
        <v>9990.2432152038291</v>
      </c>
      <c r="E42" s="22">
        <f>IF(A42&lt;&gt;"",B6,"")</f>
        <v>1000</v>
      </c>
      <c r="F42" s="22">
        <f t="shared" si="0"/>
        <v>8990.2432152038291</v>
      </c>
      <c r="G42" s="22">
        <f>IF(A42&lt;&gt;"",F42*B7/100,"")</f>
        <v>1659.5988975266266</v>
      </c>
      <c r="H42" s="22">
        <f>IF(A42&lt;&gt;"",H41+B3*12+D42-G42,"")</f>
        <v>134408.68450772506</v>
      </c>
    </row>
    <row r="43" spans="1:8" x14ac:dyDescent="0.35">
      <c r="A43" s="22">
        <f>IF(33&lt;=B4,33,"")</f>
        <v>33</v>
      </c>
      <c r="B43" s="22">
        <f>IF(A43&lt;&gt;"",B3*12,"")</f>
        <v>1200</v>
      </c>
      <c r="C43" s="22">
        <f>IF(A43&lt;&gt;"",H42+B3*12,"")</f>
        <v>135608.68450772506</v>
      </c>
      <c r="D43" s="22">
        <f>IF(A43&lt;&gt;"",H42*B5/100,"")</f>
        <v>10752.694760618006</v>
      </c>
      <c r="E43" s="22">
        <f>IF(A43&lt;&gt;"",B6,"")</f>
        <v>1000</v>
      </c>
      <c r="F43" s="22">
        <f t="shared" si="0"/>
        <v>9752.6947606180056</v>
      </c>
      <c r="G43" s="22">
        <f>IF(A43&lt;&gt;"",F43*B7/100,"")</f>
        <v>1800.3474528100837</v>
      </c>
      <c r="H43" s="22">
        <f>IF(A43&lt;&gt;"",H42+B3*12+D43-G43,"")</f>
        <v>144561.03181553297</v>
      </c>
    </row>
    <row r="44" spans="1:8" x14ac:dyDescent="0.35">
      <c r="A44" s="22">
        <f>IF(34&lt;=B4,34,"")</f>
        <v>34</v>
      </c>
      <c r="B44" s="22">
        <f>IF(A44&lt;&gt;"",B3*12,"")</f>
        <v>1200</v>
      </c>
      <c r="C44" s="22">
        <f>IF(A44&lt;&gt;"",H43+B3*12,"")</f>
        <v>145761.03181553297</v>
      </c>
      <c r="D44" s="22">
        <f>IF(A44&lt;&gt;"",H43*B5/100,"")</f>
        <v>11564.882545242637</v>
      </c>
      <c r="E44" s="22">
        <f>IF(A44&lt;&gt;"",B6,"")</f>
        <v>1000</v>
      </c>
      <c r="F44" s="22">
        <f t="shared" si="0"/>
        <v>10564.882545242637</v>
      </c>
      <c r="G44" s="22">
        <f>IF(A44&lt;&gt;"",F44*B7/100,"")</f>
        <v>1950.2773178517905</v>
      </c>
      <c r="H44" s="22">
        <f>IF(A44&lt;&gt;"",H43+B3*12+D44-G44,"")</f>
        <v>155375.63704292383</v>
      </c>
    </row>
    <row r="45" spans="1:8" x14ac:dyDescent="0.35">
      <c r="A45" s="22">
        <f>IF(35&lt;=B4,35,"")</f>
        <v>35</v>
      </c>
      <c r="B45" s="22">
        <f>IF(A45&lt;&gt;"",B3*12,"")</f>
        <v>1200</v>
      </c>
      <c r="C45" s="22">
        <f>IF(A45&lt;&gt;"",H44+B3*12,"")</f>
        <v>156575.63704292383</v>
      </c>
      <c r="D45" s="22">
        <f>IF(A45&lt;&gt;"",H44*B5/100,"")</f>
        <v>12430.050963433907</v>
      </c>
      <c r="E45" s="22">
        <f>IF(A45&lt;&gt;"",B6,"")</f>
        <v>1000</v>
      </c>
      <c r="F45" s="22">
        <f t="shared" si="0"/>
        <v>11430.050963433907</v>
      </c>
      <c r="G45" s="22">
        <f>IF(A45&lt;&gt;"",F45*B7/100,"")</f>
        <v>2109.9874078498992</v>
      </c>
      <c r="H45" s="22">
        <f>IF(A45&lt;&gt;"",H44+B3*12+D45-G45,"")</f>
        <v>166895.70059850783</v>
      </c>
    </row>
    <row r="46" spans="1:8" x14ac:dyDescent="0.35">
      <c r="A46" s="22">
        <f>IF(36&lt;=B4,36,"")</f>
        <v>36</v>
      </c>
      <c r="B46" s="22">
        <f>IF(A46&lt;&gt;"",B3*12,"")</f>
        <v>1200</v>
      </c>
      <c r="C46" s="22">
        <f>IF(A46&lt;&gt;"",H45+B3*12,"")</f>
        <v>168095.70059850783</v>
      </c>
      <c r="D46" s="22">
        <f>IF(A46&lt;&gt;"",H45*B5/100,"")</f>
        <v>13351.656047880626</v>
      </c>
      <c r="E46" s="22">
        <f>IF(A46&lt;&gt;"",B6,"")</f>
        <v>1000</v>
      </c>
      <c r="F46" s="22">
        <f t="shared" si="0"/>
        <v>12351.656047880626</v>
      </c>
      <c r="G46" s="22">
        <f>IF(A46&lt;&gt;"",F46*B7/100,"")</f>
        <v>2280.1157064387635</v>
      </c>
      <c r="H46" s="22">
        <f>IF(A46&lt;&gt;"",H45+B3*12+D46-G46,"")</f>
        <v>179167.2409399497</v>
      </c>
    </row>
    <row r="47" spans="1:8" x14ac:dyDescent="0.35">
      <c r="A47" s="22">
        <f>IF(37&lt;=B4,37,"")</f>
        <v>37</v>
      </c>
      <c r="B47" s="22">
        <f>IF(A47&lt;&gt;"",B3*12,"")</f>
        <v>1200</v>
      </c>
      <c r="C47" s="22">
        <f>IF(A47&lt;&gt;"",H46+B3*12,"")</f>
        <v>180367.2409399497</v>
      </c>
      <c r="D47" s="22">
        <f>IF(A47&lt;&gt;"",H46*B5/100,"")</f>
        <v>14333.379275195975</v>
      </c>
      <c r="E47" s="22">
        <f>IF(A47&lt;&gt;"",B6,"")</f>
        <v>1000</v>
      </c>
      <c r="F47" s="22">
        <f t="shared" si="0"/>
        <v>13333.379275195975</v>
      </c>
      <c r="G47" s="22">
        <f>IF(A47&lt;&gt;"",F47*B7/100,"")</f>
        <v>2461.3418142011769</v>
      </c>
      <c r="H47" s="22">
        <f>IF(A47&lt;&gt;"",H46+B3*12+D47-G47,"")</f>
        <v>192239.27840094449</v>
      </c>
    </row>
    <row r="48" spans="1:8" x14ac:dyDescent="0.35">
      <c r="A48" s="22">
        <f>IF(38&lt;=B4,38,"")</f>
        <v>38</v>
      </c>
      <c r="B48" s="22">
        <f>IF(A48&lt;&gt;"",B3*12,"")</f>
        <v>1200</v>
      </c>
      <c r="C48" s="22">
        <f>IF(A48&lt;&gt;"",H47+B3*12,"")</f>
        <v>193439.27840094449</v>
      </c>
      <c r="D48" s="22">
        <f>IF(A48&lt;&gt;"",H47*B5/100,"")</f>
        <v>15379.142272075558</v>
      </c>
      <c r="E48" s="22">
        <f>IF(A48&lt;&gt;"",B6,"")</f>
        <v>1000</v>
      </c>
      <c r="F48" s="22">
        <f t="shared" si="0"/>
        <v>14379.142272075558</v>
      </c>
      <c r="G48" s="22">
        <f>IF(A48&lt;&gt;"",F48*B7/100,"")</f>
        <v>2654.3896634251478</v>
      </c>
      <c r="H48" s="22">
        <f>IF(A48&lt;&gt;"",H47+B3*12+D48-G48,"")</f>
        <v>206164.03100959488</v>
      </c>
    </row>
    <row r="49" spans="1:8" x14ac:dyDescent="0.35">
      <c r="A49" s="22">
        <f>IF(39&lt;=B4,39,"")</f>
        <v>39</v>
      </c>
      <c r="B49" s="22">
        <f>IF(A49&lt;&gt;"",B3*12,"")</f>
        <v>1200</v>
      </c>
      <c r="C49" s="22">
        <f>IF(A49&lt;&gt;"",H48+B3*12,"")</f>
        <v>207364.03100959488</v>
      </c>
      <c r="D49" s="22">
        <f>IF(A49&lt;&gt;"",H48*B5/100,"")</f>
        <v>16493.12248076759</v>
      </c>
      <c r="E49" s="22">
        <f>IF(A49&lt;&gt;"",B6,"")</f>
        <v>1000</v>
      </c>
      <c r="F49" s="22">
        <f t="shared" si="0"/>
        <v>15493.12248076759</v>
      </c>
      <c r="G49" s="22">
        <f>IF(A49&lt;&gt;"",F49*B7/100,"")</f>
        <v>2860.0304099496966</v>
      </c>
      <c r="H49" s="22">
        <f>IF(A49&lt;&gt;"",H48+B3*12+D49-G49,"")</f>
        <v>220997.12308041277</v>
      </c>
    </row>
    <row r="50" spans="1:8" x14ac:dyDescent="0.35">
      <c r="A50" s="22">
        <f>IF(40&lt;=B4,40,"")</f>
        <v>40</v>
      </c>
      <c r="B50" s="22">
        <f>IF(A50&lt;&gt;"",B3*12,"")</f>
        <v>1200</v>
      </c>
      <c r="C50" s="22">
        <f>IF(A50&lt;&gt;"",H49+B3*12,"")</f>
        <v>222197.12308041277</v>
      </c>
      <c r="D50" s="22">
        <f>IF(A50&lt;&gt;"",H49*B5/100,"")</f>
        <v>17679.769846433021</v>
      </c>
      <c r="E50" s="22">
        <f>IF(A50&lt;&gt;"",B6,"")</f>
        <v>1000</v>
      </c>
      <c r="F50" s="22">
        <f t="shared" si="0"/>
        <v>16679.769846433021</v>
      </c>
      <c r="G50" s="22">
        <f>IF(A50&lt;&gt;"",F50*B7/100,"")</f>
        <v>3079.0855136515352</v>
      </c>
      <c r="H50" s="22">
        <f>IF(A50&lt;&gt;"",H49+B3*12+D50-G50,"")</f>
        <v>236797.80741319424</v>
      </c>
    </row>
    <row r="51" spans="1:8" x14ac:dyDescent="0.35">
      <c r="A51" s="22">
        <f>IF(41&lt;=B4,41,"")</f>
        <v>41</v>
      </c>
      <c r="B51" s="22">
        <f>IF(A51&lt;&gt;"",B3*12,"")</f>
        <v>1200</v>
      </c>
      <c r="C51" s="22">
        <f>IF(A51&lt;&gt;"",H50+B3*12,"")</f>
        <v>237997.80741319424</v>
      </c>
      <c r="D51" s="22">
        <f>IF(A51&lt;&gt;"",H50*B5/100,"")</f>
        <v>18943.824593055539</v>
      </c>
      <c r="E51" s="22">
        <f>IF(A51&lt;&gt;"",B6,"")</f>
        <v>1000</v>
      </c>
      <c r="F51" s="22">
        <f t="shared" si="0"/>
        <v>17943.824593055539</v>
      </c>
      <c r="G51" s="22">
        <f>IF(A51&lt;&gt;"",F51*B7/100,"")</f>
        <v>3312.430019878052</v>
      </c>
      <c r="H51" s="22">
        <f>IF(A51&lt;&gt;"",H50+B3*12+D51-G51,"")</f>
        <v>253629.20198637171</v>
      </c>
    </row>
    <row r="52" spans="1:8" x14ac:dyDescent="0.35">
      <c r="A52" s="22">
        <f>IF(42&lt;=B4,42,"")</f>
        <v>42</v>
      </c>
      <c r="B52" s="22">
        <f>IF(A52&lt;&gt;"",B3*12,"")</f>
        <v>1200</v>
      </c>
      <c r="C52" s="22">
        <f>IF(A52&lt;&gt;"",H51+B3*12,"")</f>
        <v>254829.20198637171</v>
      </c>
      <c r="D52" s="22">
        <f>IF(A52&lt;&gt;"",H51*B5/100,"")</f>
        <v>20290.336158909737</v>
      </c>
      <c r="E52" s="22">
        <f>IF(A52&lt;&gt;"",B6,"")</f>
        <v>1000</v>
      </c>
      <c r="F52" s="22">
        <f t="shared" si="0"/>
        <v>19290.336158909737</v>
      </c>
      <c r="G52" s="22">
        <f>IF(A52&lt;&gt;"",F52*B7/100,"")</f>
        <v>3560.996054934737</v>
      </c>
      <c r="H52" s="22">
        <f>IF(A52&lt;&gt;"",H51+B3*12+D52-G52,"")</f>
        <v>271558.54209034669</v>
      </c>
    </row>
    <row r="53" spans="1:8" x14ac:dyDescent="0.35">
      <c r="A53" s="22">
        <f>IF(43&lt;=B4,43,"")</f>
        <v>43</v>
      </c>
      <c r="B53" s="22">
        <f>IF(A53&lt;&gt;"",B3*12,"")</f>
        <v>1200</v>
      </c>
      <c r="C53" s="22">
        <f>IF(A53&lt;&gt;"",H52+B3*12,"")</f>
        <v>272758.54209034669</v>
      </c>
      <c r="D53" s="22">
        <f>IF(A53&lt;&gt;"",H52*B5/100,"")</f>
        <v>21724.683367227735</v>
      </c>
      <c r="E53" s="22">
        <f>IF(A53&lt;&gt;"",B6,"")</f>
        <v>1000</v>
      </c>
      <c r="F53" s="22">
        <f t="shared" si="0"/>
        <v>20724.683367227735</v>
      </c>
      <c r="G53" s="22">
        <f>IF(A53&lt;&gt;"",F53*B7/100,"")</f>
        <v>3825.7765495902395</v>
      </c>
      <c r="H53" s="22">
        <f>IF(A53&lt;&gt;"",H52+B3*12+D53-G53,"")</f>
        <v>290657.44890798419</v>
      </c>
    </row>
    <row r="54" spans="1:8" x14ac:dyDescent="0.35">
      <c r="A54" s="22">
        <f>IF(44&lt;=B4,44,"")</f>
        <v>44</v>
      </c>
      <c r="B54" s="22">
        <f>IF(A54&lt;&gt;"",B3*12,"")</f>
        <v>1200</v>
      </c>
      <c r="C54" s="22">
        <f>IF(A54&lt;&gt;"",H53+B3*12,"")</f>
        <v>291857.44890798419</v>
      </c>
      <c r="D54" s="22">
        <f>IF(A54&lt;&gt;"",H53*B5/100,"")</f>
        <v>23252.595912638735</v>
      </c>
      <c r="E54" s="22">
        <f>IF(A54&lt;&gt;"",B6,"")</f>
        <v>1000</v>
      </c>
      <c r="F54" s="22">
        <f t="shared" si="0"/>
        <v>22252.595912638735</v>
      </c>
      <c r="G54" s="22">
        <f>IF(A54&lt;&gt;"",F54*B7/100,"")</f>
        <v>4107.8292054731101</v>
      </c>
      <c r="H54" s="22">
        <f>IF(A54&lt;&gt;"",H53+B3*12+D54-G54,"")</f>
        <v>311002.21561514982</v>
      </c>
    </row>
    <row r="55" spans="1:8" x14ac:dyDescent="0.35">
      <c r="A55" s="22">
        <f>IF(45&lt;=B4,45,"")</f>
        <v>45</v>
      </c>
      <c r="B55" s="22">
        <f>IF(A55&lt;&gt;"",B3*12,"")</f>
        <v>1200</v>
      </c>
      <c r="C55" s="22">
        <f>IF(A55&lt;&gt;"",H54+B3*12,"")</f>
        <v>312202.21561514982</v>
      </c>
      <c r="D55" s="22">
        <f>IF(A55&lt;&gt;"",H54*B5/100,"")</f>
        <v>24880.177249211985</v>
      </c>
      <c r="E55" s="22">
        <f>IF(A55&lt;&gt;"",B6,"")</f>
        <v>1000</v>
      </c>
      <c r="F55" s="22">
        <f t="shared" si="0"/>
        <v>23880.177249211985</v>
      </c>
      <c r="G55" s="22">
        <f>IF(A55&lt;&gt;"",F55*B7/100,"")</f>
        <v>4408.2807202045315</v>
      </c>
      <c r="H55" s="22">
        <f>IF(A55&lt;&gt;"",H54+B3*12+D55-G55,"")</f>
        <v>332674.11214415729</v>
      </c>
    </row>
    <row r="56" spans="1:8" x14ac:dyDescent="0.35">
      <c r="A56" s="22" t="str">
        <f>IF(46&lt;=B4,46,"")</f>
        <v/>
      </c>
      <c r="B56" s="22" t="str">
        <f>IF(A56&lt;&gt;"",B3*12,"")</f>
        <v/>
      </c>
      <c r="C56" s="22" t="str">
        <f>IF(A56&lt;&gt;"",H55+B3*12,"")</f>
        <v/>
      </c>
      <c r="D56" s="22" t="str">
        <f>IF(A56&lt;&gt;"",H55*B5/100,"")</f>
        <v/>
      </c>
      <c r="E56" s="22" t="str">
        <f>IF(A56&lt;&gt;"",B6,"")</f>
        <v/>
      </c>
      <c r="F56" s="22" t="str">
        <f t="shared" si="0"/>
        <v/>
      </c>
      <c r="G56" s="22" t="str">
        <f>IF(A56&lt;&gt;"",F56*B7/100,"")</f>
        <v/>
      </c>
      <c r="H56" s="22" t="str">
        <f>IF(A56&lt;&gt;"",H55+B3*12+D56-G56,"")</f>
        <v/>
      </c>
    </row>
    <row r="57" spans="1:8" x14ac:dyDescent="0.35">
      <c r="A57" s="22" t="str">
        <f>IF(47&lt;=B4,47,"")</f>
        <v/>
      </c>
      <c r="B57" s="22" t="str">
        <f>IF(A57&lt;&gt;"",B3*12,"")</f>
        <v/>
      </c>
      <c r="C57" s="22" t="str">
        <f>IF(A57&lt;&gt;"",H56+B3*12,"")</f>
        <v/>
      </c>
      <c r="D57" s="22" t="str">
        <f>IF(A57&lt;&gt;"",H56*B5/100,"")</f>
        <v/>
      </c>
      <c r="E57" s="22" t="str">
        <f>IF(A57&lt;&gt;"",B6,"")</f>
        <v/>
      </c>
      <c r="F57" s="22" t="str">
        <f t="shared" si="0"/>
        <v/>
      </c>
      <c r="G57" s="22" t="str">
        <f>IF(A57&lt;&gt;"",F57*B7/100,"")</f>
        <v/>
      </c>
      <c r="H57" s="22" t="str">
        <f>IF(A57&lt;&gt;"",H56+B3*12+D57-G57,"")</f>
        <v/>
      </c>
    </row>
    <row r="58" spans="1:8" x14ac:dyDescent="0.35">
      <c r="A58" s="22" t="str">
        <f>IF(48&lt;=B4,48,"")</f>
        <v/>
      </c>
      <c r="B58" s="22" t="str">
        <f>IF(A58&lt;&gt;"",B3*12,"")</f>
        <v/>
      </c>
      <c r="C58" s="22" t="str">
        <f>IF(A58&lt;&gt;"",H57+B3*12,"")</f>
        <v/>
      </c>
      <c r="D58" s="22" t="str">
        <f>IF(A58&lt;&gt;"",H57*B5/100,"")</f>
        <v/>
      </c>
      <c r="E58" s="22" t="str">
        <f>IF(A58&lt;&gt;"",B6,"")</f>
        <v/>
      </c>
      <c r="F58" s="22" t="str">
        <f t="shared" si="0"/>
        <v/>
      </c>
      <c r="G58" s="22" t="str">
        <f>IF(A58&lt;&gt;"",F58*B7/100,"")</f>
        <v/>
      </c>
      <c r="H58" s="22" t="str">
        <f>IF(A58&lt;&gt;"",H57+B3*12+D58-G58,"")</f>
        <v/>
      </c>
    </row>
    <row r="59" spans="1:8" x14ac:dyDescent="0.35">
      <c r="A59" s="22" t="str">
        <f>IF(49&lt;=B4,49,"")</f>
        <v/>
      </c>
      <c r="B59" s="22" t="str">
        <f>IF(A59&lt;&gt;"",B3*12,"")</f>
        <v/>
      </c>
      <c r="C59" s="22" t="str">
        <f>IF(A59&lt;&gt;"",H58+B3*12,"")</f>
        <v/>
      </c>
      <c r="D59" s="22" t="str">
        <f>IF(A59&lt;&gt;"",H58*B5/100,"")</f>
        <v/>
      </c>
      <c r="E59" s="22" t="str">
        <f>IF(A59&lt;&gt;"",B6,"")</f>
        <v/>
      </c>
      <c r="F59" s="22" t="str">
        <f t="shared" si="0"/>
        <v/>
      </c>
      <c r="G59" s="22" t="str">
        <f>IF(A59&lt;&gt;"",F59*B7/100,"")</f>
        <v/>
      </c>
      <c r="H59" s="22" t="str">
        <f>IF(A59&lt;&gt;"",H58+B3*12+D59-G59,"")</f>
        <v/>
      </c>
    </row>
    <row r="60" spans="1:8" x14ac:dyDescent="0.35">
      <c r="A60" s="22" t="str">
        <f>IF(50&lt;=B4,50,"")</f>
        <v/>
      </c>
      <c r="B60" s="22" t="str">
        <f>IF(A60&lt;&gt;"",B3*12,"")</f>
        <v/>
      </c>
      <c r="C60" s="22" t="str">
        <f>IF(A60&lt;&gt;"",H59+B3*12,"")</f>
        <v/>
      </c>
      <c r="D60" s="22" t="str">
        <f>IF(A60&lt;&gt;"",H59*B5/100,"")</f>
        <v/>
      </c>
      <c r="E60" s="22" t="str">
        <f>IF(A60&lt;&gt;"",B6,"")</f>
        <v/>
      </c>
      <c r="F60" s="22" t="str">
        <f t="shared" si="0"/>
        <v/>
      </c>
      <c r="G60" s="22" t="str">
        <f>IF(A60&lt;&gt;"",F60*B7/100,"")</f>
        <v/>
      </c>
      <c r="H60" s="22" t="str">
        <f>IF(A60&lt;&gt;"",H59+B3*12+D60-G60,"")</f>
        <v/>
      </c>
    </row>
    <row r="61" spans="1:8" x14ac:dyDescent="0.35">
      <c r="A61" s="22" t="str">
        <f>IF(51&lt;=B4,51,"")</f>
        <v/>
      </c>
      <c r="B61" s="22" t="str">
        <f>IF(A61&lt;&gt;"",B3*12,"")</f>
        <v/>
      </c>
      <c r="C61" s="22" t="str">
        <f>IF(A61&lt;&gt;"",H60+B3*12,"")</f>
        <v/>
      </c>
      <c r="D61" s="22" t="str">
        <f>IF(A61&lt;&gt;"",H60*B5/100,"")</f>
        <v/>
      </c>
      <c r="E61" s="22" t="str">
        <f>IF(A61&lt;&gt;"",B6,"")</f>
        <v/>
      </c>
      <c r="F61" s="22" t="str">
        <f t="shared" si="0"/>
        <v/>
      </c>
      <c r="G61" s="22" t="str">
        <f>IF(A61&lt;&gt;"",F61*B7/100,"")</f>
        <v/>
      </c>
      <c r="H61" s="22" t="str">
        <f>IF(A61&lt;&gt;"",H60+B3*12+D61-G61,"")</f>
        <v/>
      </c>
    </row>
    <row r="62" spans="1:8" x14ac:dyDescent="0.35">
      <c r="A62" s="22" t="str">
        <f>IF(52&lt;=B4,52,"")</f>
        <v/>
      </c>
      <c r="B62" s="22" t="str">
        <f>IF(A62&lt;&gt;"",B3*12,"")</f>
        <v/>
      </c>
      <c r="C62" s="22" t="str">
        <f>IF(A62&lt;&gt;"",H61+B3*12,"")</f>
        <v/>
      </c>
      <c r="D62" s="22" t="str">
        <f>IF(A62&lt;&gt;"",H61*B5/100,"")</f>
        <v/>
      </c>
      <c r="E62" s="22" t="str">
        <f>IF(A62&lt;&gt;"",B6,"")</f>
        <v/>
      </c>
      <c r="F62" s="22" t="str">
        <f t="shared" si="0"/>
        <v/>
      </c>
      <c r="G62" s="22" t="str">
        <f>IF(A62&lt;&gt;"",F62*B7/100,"")</f>
        <v/>
      </c>
      <c r="H62" s="22" t="str">
        <f>IF(A62&lt;&gt;"",H61+B3*12+D62-G62,"")</f>
        <v/>
      </c>
    </row>
    <row r="63" spans="1:8" x14ac:dyDescent="0.35">
      <c r="A63" s="22" t="str">
        <f>IF(53&lt;=B4,53,"")</f>
        <v/>
      </c>
      <c r="B63" s="22" t="str">
        <f>IF(A63&lt;&gt;"",B3*12,"")</f>
        <v/>
      </c>
      <c r="C63" s="22" t="str">
        <f>IF(A63&lt;&gt;"",H62+B3*12,"")</f>
        <v/>
      </c>
      <c r="D63" s="22" t="str">
        <f>IF(A63&lt;&gt;"",H62*B5/100,"")</f>
        <v/>
      </c>
      <c r="E63" s="22" t="str">
        <f>IF(A63&lt;&gt;"",B6,"")</f>
        <v/>
      </c>
      <c r="F63" s="22" t="str">
        <f t="shared" si="0"/>
        <v/>
      </c>
      <c r="G63" s="22" t="str">
        <f>IF(A63&lt;&gt;"",F63*B7/100,"")</f>
        <v/>
      </c>
      <c r="H63" s="22" t="str">
        <f>IF(A63&lt;&gt;"",H62+B3*12+D63-G63,"")</f>
        <v/>
      </c>
    </row>
    <row r="64" spans="1:8" x14ac:dyDescent="0.35">
      <c r="A64" s="22" t="str">
        <f>IF(54&lt;=B4,54,"")</f>
        <v/>
      </c>
      <c r="B64" s="22" t="str">
        <f>IF(A64&lt;&gt;"",B3*12,"")</f>
        <v/>
      </c>
      <c r="C64" s="22" t="str">
        <f>IF(A64&lt;&gt;"",H63+B3*12,"")</f>
        <v/>
      </c>
      <c r="D64" s="22" t="str">
        <f>IF(A64&lt;&gt;"",H63*B5/100,"")</f>
        <v/>
      </c>
      <c r="E64" s="22" t="str">
        <f>IF(A64&lt;&gt;"",B6,"")</f>
        <v/>
      </c>
      <c r="F64" s="22" t="str">
        <f t="shared" si="0"/>
        <v/>
      </c>
      <c r="G64" s="22" t="str">
        <f>IF(A64&lt;&gt;"",F64*B7/100,"")</f>
        <v/>
      </c>
      <c r="H64" s="22" t="str">
        <f>IF(A64&lt;&gt;"",H63+B3*12+D64-G64,"")</f>
        <v/>
      </c>
    </row>
    <row r="65" spans="1:8" x14ac:dyDescent="0.35">
      <c r="A65" s="22" t="str">
        <f>IF(55&lt;=B4,55,"")</f>
        <v/>
      </c>
      <c r="B65" s="22" t="str">
        <f>IF(A65&lt;&gt;"",B3*12,"")</f>
        <v/>
      </c>
      <c r="C65" s="22" t="str">
        <f>IF(A65&lt;&gt;"",H64+B3*12,"")</f>
        <v/>
      </c>
      <c r="D65" s="22" t="str">
        <f>IF(A65&lt;&gt;"",H64*B5/100,"")</f>
        <v/>
      </c>
      <c r="E65" s="22" t="str">
        <f>IF(A65&lt;&gt;"",B6,"")</f>
        <v/>
      </c>
      <c r="F65" s="22" t="str">
        <f t="shared" si="0"/>
        <v/>
      </c>
      <c r="G65" s="22" t="str">
        <f>IF(A65&lt;&gt;"",F65*B7/100,"")</f>
        <v/>
      </c>
      <c r="H65" s="22" t="str">
        <f>IF(A65&lt;&gt;"",H64+B3*12+D65-G65,"")</f>
        <v/>
      </c>
    </row>
    <row r="66" spans="1:8" x14ac:dyDescent="0.35">
      <c r="A66" s="22" t="str">
        <f>IF(56&lt;=B4,56,"")</f>
        <v/>
      </c>
      <c r="B66" s="22" t="str">
        <f>IF(A66&lt;&gt;"",B3*12,"")</f>
        <v/>
      </c>
      <c r="C66" s="22" t="str">
        <f>IF(A66&lt;&gt;"",H65+B3*12,"")</f>
        <v/>
      </c>
      <c r="D66" s="22" t="str">
        <f>IF(A66&lt;&gt;"",H65*B5/100,"")</f>
        <v/>
      </c>
      <c r="E66" s="22" t="str">
        <f>IF(A66&lt;&gt;"",B6,"")</f>
        <v/>
      </c>
      <c r="F66" s="22" t="str">
        <f t="shared" si="0"/>
        <v/>
      </c>
      <c r="G66" s="22" t="str">
        <f>IF(A66&lt;&gt;"",F66*B7/100,"")</f>
        <v/>
      </c>
      <c r="H66" s="22" t="str">
        <f>IF(A66&lt;&gt;"",H65+B3*12+D66-G66,"")</f>
        <v/>
      </c>
    </row>
    <row r="67" spans="1:8" x14ac:dyDescent="0.35">
      <c r="A67" s="22" t="str">
        <f>IF(57&lt;=B4,57,"")</f>
        <v/>
      </c>
      <c r="B67" s="22" t="str">
        <f>IF(A67&lt;&gt;"",B3*12,"")</f>
        <v/>
      </c>
      <c r="C67" s="22" t="str">
        <f>IF(A67&lt;&gt;"",H66+B3*12,"")</f>
        <v/>
      </c>
      <c r="D67" s="22" t="str">
        <f>IF(A67&lt;&gt;"",H66*B5/100,"")</f>
        <v/>
      </c>
      <c r="E67" s="22" t="str">
        <f>IF(A67&lt;&gt;"",B6,"")</f>
        <v/>
      </c>
      <c r="F67" s="22" t="str">
        <f t="shared" si="0"/>
        <v/>
      </c>
      <c r="G67" s="22" t="str">
        <f>IF(A67&lt;&gt;"",F67*B7/100,"")</f>
        <v/>
      </c>
      <c r="H67" s="22" t="str">
        <f>IF(A67&lt;&gt;"",H66+B3*12+D67-G67,"")</f>
        <v/>
      </c>
    </row>
    <row r="68" spans="1:8" x14ac:dyDescent="0.35">
      <c r="A68" s="22" t="str">
        <f>IF(58&lt;=B4,58,"")</f>
        <v/>
      </c>
      <c r="B68" s="22" t="str">
        <f>IF(A68&lt;&gt;"",B3*12,"")</f>
        <v/>
      </c>
      <c r="C68" s="22" t="str">
        <f>IF(A68&lt;&gt;"",H67+B3*12,"")</f>
        <v/>
      </c>
      <c r="D68" s="22" t="str">
        <f>IF(A68&lt;&gt;"",H67*B5/100,"")</f>
        <v/>
      </c>
      <c r="E68" s="22" t="str">
        <f>IF(A68&lt;&gt;"",B6,"")</f>
        <v/>
      </c>
      <c r="F68" s="22" t="str">
        <f t="shared" si="0"/>
        <v/>
      </c>
      <c r="G68" s="22" t="str">
        <f>IF(A68&lt;&gt;"",F68*B7/100,"")</f>
        <v/>
      </c>
      <c r="H68" s="22" t="str">
        <f>IF(A68&lt;&gt;"",H67+B3*12+D68-G68,"")</f>
        <v/>
      </c>
    </row>
    <row r="69" spans="1:8" x14ac:dyDescent="0.35">
      <c r="A69" s="22" t="str">
        <f>IF(59&lt;=B4,59,"")</f>
        <v/>
      </c>
      <c r="B69" s="22" t="str">
        <f>IF(A69&lt;&gt;"",B3*12,"")</f>
        <v/>
      </c>
      <c r="C69" s="22" t="str">
        <f>IF(A69&lt;&gt;"",H68+B3*12,"")</f>
        <v/>
      </c>
      <c r="D69" s="22" t="str">
        <f>IF(A69&lt;&gt;"",H68*B5/100,"")</f>
        <v/>
      </c>
      <c r="E69" s="22" t="str">
        <f>IF(A69&lt;&gt;"",B6,"")</f>
        <v/>
      </c>
      <c r="F69" s="22" t="str">
        <f t="shared" si="0"/>
        <v/>
      </c>
      <c r="G69" s="22" t="str">
        <f>IF(A69&lt;&gt;"",F69*B7/100,"")</f>
        <v/>
      </c>
      <c r="H69" s="22" t="str">
        <f>IF(A69&lt;&gt;"",H68+B3*12+D69-G69,"")</f>
        <v/>
      </c>
    </row>
    <row r="70" spans="1:8" x14ac:dyDescent="0.35">
      <c r="A70" s="22" t="str">
        <f>IF(60&lt;=B4,60,"")</f>
        <v/>
      </c>
      <c r="B70" s="22" t="str">
        <f>IF(A70&lt;&gt;"",B3*12,"")</f>
        <v/>
      </c>
      <c r="C70" s="22" t="str">
        <f>IF(A70&lt;&gt;"",H69+B3*12,"")</f>
        <v/>
      </c>
      <c r="D70" s="22" t="str">
        <f>IF(A70&lt;&gt;"",H69*B5/100,"")</f>
        <v/>
      </c>
      <c r="E70" s="22" t="str">
        <f>IF(A70&lt;&gt;"",B6,"")</f>
        <v/>
      </c>
      <c r="F70" s="22" t="str">
        <f t="shared" si="0"/>
        <v/>
      </c>
      <c r="G70" s="22" t="str">
        <f>IF(A70&lt;&gt;"",F70*B7/100,"")</f>
        <v/>
      </c>
      <c r="H70" s="22" t="str">
        <f>IF(A70&lt;&gt;"",H69+B3*12+D70-G70,"")</f>
        <v/>
      </c>
    </row>
    <row r="71" spans="1:8" x14ac:dyDescent="0.35">
      <c r="A71" s="22" t="str">
        <f>IF(61&lt;=B4,61,"")</f>
        <v/>
      </c>
      <c r="B71" s="22" t="str">
        <f>IF(A71&lt;&gt;"",B3*12,"")</f>
        <v/>
      </c>
      <c r="C71" s="22" t="str">
        <f>IF(A71&lt;&gt;"",H70+B3*12,"")</f>
        <v/>
      </c>
      <c r="D71" s="22" t="str">
        <f>IF(A71&lt;&gt;"",H70*B5/100,"")</f>
        <v/>
      </c>
      <c r="E71" s="22" t="str">
        <f>IF(A71&lt;&gt;"",B6,"")</f>
        <v/>
      </c>
      <c r="F71" s="22" t="str">
        <f t="shared" si="0"/>
        <v/>
      </c>
      <c r="G71" s="22" t="str">
        <f>IF(A71&lt;&gt;"",F71*B7/100,"")</f>
        <v/>
      </c>
      <c r="H71" s="22" t="str">
        <f>IF(A71&lt;&gt;"",H70+B3*12+D71-G71,"")</f>
        <v/>
      </c>
    </row>
    <row r="72" spans="1:8" x14ac:dyDescent="0.35">
      <c r="A72" s="22" t="str">
        <f>IF(62&lt;=B4,62,"")</f>
        <v/>
      </c>
      <c r="B72" s="22" t="str">
        <f>IF(A72&lt;&gt;"",B3*12,"")</f>
        <v/>
      </c>
      <c r="C72" s="22" t="str">
        <f>IF(A72&lt;&gt;"",H71+B3*12,"")</f>
        <v/>
      </c>
      <c r="D72" s="22" t="str">
        <f>IF(A72&lt;&gt;"",H71*B5/100,"")</f>
        <v/>
      </c>
      <c r="E72" s="22" t="str">
        <f>IF(A72&lt;&gt;"",B6,"")</f>
        <v/>
      </c>
      <c r="F72" s="22" t="str">
        <f t="shared" si="0"/>
        <v/>
      </c>
      <c r="G72" s="22" t="str">
        <f>IF(A72&lt;&gt;"",F72*B7/100,"")</f>
        <v/>
      </c>
      <c r="H72" s="22" t="str">
        <f>IF(A72&lt;&gt;"",H71+B3*12+D72-G72,"")</f>
        <v/>
      </c>
    </row>
    <row r="73" spans="1:8" x14ac:dyDescent="0.35">
      <c r="A73" s="22" t="str">
        <f>IF(63&lt;=B4,63,"")</f>
        <v/>
      </c>
      <c r="B73" s="22" t="str">
        <f>IF(A73&lt;&gt;"",B3*12,"")</f>
        <v/>
      </c>
      <c r="C73" s="22" t="str">
        <f>IF(A73&lt;&gt;"",H72+B3*12,"")</f>
        <v/>
      </c>
      <c r="D73" s="22" t="str">
        <f>IF(A73&lt;&gt;"",H72*B5/100,"")</f>
        <v/>
      </c>
      <c r="E73" s="22" t="str">
        <f>IF(A73&lt;&gt;"",B6,"")</f>
        <v/>
      </c>
      <c r="F73" s="22" t="str">
        <f t="shared" si="0"/>
        <v/>
      </c>
      <c r="G73" s="22" t="str">
        <f>IF(A73&lt;&gt;"",F73*B7/100,"")</f>
        <v/>
      </c>
      <c r="H73" s="22" t="str">
        <f>IF(A73&lt;&gt;"",H72+B3*12+D73-G73,"")</f>
        <v/>
      </c>
    </row>
    <row r="74" spans="1:8" x14ac:dyDescent="0.35">
      <c r="A74" s="22" t="str">
        <f>IF(64&lt;=B4,64,"")</f>
        <v/>
      </c>
      <c r="B74" s="22" t="str">
        <f>IF(A74&lt;&gt;"",B3*12,"")</f>
        <v/>
      </c>
      <c r="C74" s="22" t="str">
        <f>IF(A74&lt;&gt;"",H73+B3*12,"")</f>
        <v/>
      </c>
      <c r="D74" s="22" t="str">
        <f>IF(A74&lt;&gt;"",H73*B5/100,"")</f>
        <v/>
      </c>
      <c r="E74" s="22" t="str">
        <f>IF(A74&lt;&gt;"",B6,"")</f>
        <v/>
      </c>
      <c r="F74" s="22" t="str">
        <f t="shared" si="0"/>
        <v/>
      </c>
      <c r="G74" s="22" t="str">
        <f>IF(A74&lt;&gt;"",F74*B7/100,"")</f>
        <v/>
      </c>
      <c r="H74" s="22" t="str">
        <f>IF(A74&lt;&gt;"",H73+B3*12+D74-G74,"")</f>
        <v/>
      </c>
    </row>
    <row r="75" spans="1:8" x14ac:dyDescent="0.35">
      <c r="A75" s="22" t="str">
        <f>IF(65&lt;=B4,65,"")</f>
        <v/>
      </c>
      <c r="B75" s="22" t="str">
        <f>IF(A75&lt;&gt;"",B3*12,"")</f>
        <v/>
      </c>
      <c r="C75" s="22" t="str">
        <f>IF(A75&lt;&gt;"",H74+B3*12,"")</f>
        <v/>
      </c>
      <c r="D75" s="22" t="str">
        <f>IF(A75&lt;&gt;"",H74*B5/100,"")</f>
        <v/>
      </c>
      <c r="E75" s="22" t="str">
        <f>IF(A75&lt;&gt;"",B6,"")</f>
        <v/>
      </c>
      <c r="F75" s="22" t="str">
        <f t="shared" ref="F75:F110" si="1">IF(A75&lt;&gt;"",MAX(0,D75-E75),"")</f>
        <v/>
      </c>
      <c r="G75" s="22" t="str">
        <f>IF(A75&lt;&gt;"",F75*B7/100,"")</f>
        <v/>
      </c>
      <c r="H75" s="22" t="str">
        <f>IF(A75&lt;&gt;"",H74+B3*12+D75-G75,"")</f>
        <v/>
      </c>
    </row>
    <row r="76" spans="1:8" x14ac:dyDescent="0.35">
      <c r="A76" s="22" t="str">
        <f>IF(66&lt;=B4,66,"")</f>
        <v/>
      </c>
      <c r="B76" s="22" t="str">
        <f>IF(A76&lt;&gt;"",B3*12,"")</f>
        <v/>
      </c>
      <c r="C76" s="22" t="str">
        <f>IF(A76&lt;&gt;"",H75+B3*12,"")</f>
        <v/>
      </c>
      <c r="D76" s="22" t="str">
        <f>IF(A76&lt;&gt;"",H75*B5/100,"")</f>
        <v/>
      </c>
      <c r="E76" s="22" t="str">
        <f>IF(A76&lt;&gt;"",B6,"")</f>
        <v/>
      </c>
      <c r="F76" s="22" t="str">
        <f t="shared" si="1"/>
        <v/>
      </c>
      <c r="G76" s="22" t="str">
        <f>IF(A76&lt;&gt;"",F76*B7/100,"")</f>
        <v/>
      </c>
      <c r="H76" s="22" t="str">
        <f>IF(A76&lt;&gt;"",H75+B3*12+D76-G76,"")</f>
        <v/>
      </c>
    </row>
    <row r="77" spans="1:8" x14ac:dyDescent="0.35">
      <c r="A77" s="22" t="str">
        <f>IF(67&lt;=B4,67,"")</f>
        <v/>
      </c>
      <c r="B77" s="22" t="str">
        <f>IF(A77&lt;&gt;"",B3*12,"")</f>
        <v/>
      </c>
      <c r="C77" s="22" t="str">
        <f>IF(A77&lt;&gt;"",H76+B3*12,"")</f>
        <v/>
      </c>
      <c r="D77" s="22" t="str">
        <f>IF(A77&lt;&gt;"",H76*B5/100,"")</f>
        <v/>
      </c>
      <c r="E77" s="22" t="str">
        <f>IF(A77&lt;&gt;"",B6,"")</f>
        <v/>
      </c>
      <c r="F77" s="22" t="str">
        <f t="shared" si="1"/>
        <v/>
      </c>
      <c r="G77" s="22" t="str">
        <f>IF(A77&lt;&gt;"",F77*B7/100,"")</f>
        <v/>
      </c>
      <c r="H77" s="22" t="str">
        <f>IF(A77&lt;&gt;"",H76+B3*12+D77-G77,"")</f>
        <v/>
      </c>
    </row>
    <row r="78" spans="1:8" x14ac:dyDescent="0.35">
      <c r="A78" s="22" t="str">
        <f>IF(68&lt;=B4,68,"")</f>
        <v/>
      </c>
      <c r="B78" s="22" t="str">
        <f>IF(A78&lt;&gt;"",B3*12,"")</f>
        <v/>
      </c>
      <c r="C78" s="22" t="str">
        <f>IF(A78&lt;&gt;"",H77+B3*12,"")</f>
        <v/>
      </c>
      <c r="D78" s="22" t="str">
        <f>IF(A78&lt;&gt;"",H77*B5/100,"")</f>
        <v/>
      </c>
      <c r="E78" s="22" t="str">
        <f>IF(A78&lt;&gt;"",B6,"")</f>
        <v/>
      </c>
      <c r="F78" s="22" t="str">
        <f t="shared" si="1"/>
        <v/>
      </c>
      <c r="G78" s="22" t="str">
        <f>IF(A78&lt;&gt;"",F78*B7/100,"")</f>
        <v/>
      </c>
      <c r="H78" s="22" t="str">
        <f>IF(A78&lt;&gt;"",H77+B3*12+D78-G78,"")</f>
        <v/>
      </c>
    </row>
    <row r="79" spans="1:8" x14ac:dyDescent="0.35">
      <c r="A79" s="22" t="str">
        <f>IF(69&lt;=B4,69,"")</f>
        <v/>
      </c>
      <c r="B79" s="22" t="str">
        <f>IF(A79&lt;&gt;"",B3*12,"")</f>
        <v/>
      </c>
      <c r="C79" s="22" t="str">
        <f>IF(A79&lt;&gt;"",H78+B3*12,"")</f>
        <v/>
      </c>
      <c r="D79" s="22" t="str">
        <f>IF(A79&lt;&gt;"",H78*B5/100,"")</f>
        <v/>
      </c>
      <c r="E79" s="22" t="str">
        <f>IF(A79&lt;&gt;"",B6,"")</f>
        <v/>
      </c>
      <c r="F79" s="22" t="str">
        <f t="shared" si="1"/>
        <v/>
      </c>
      <c r="G79" s="22" t="str">
        <f>IF(A79&lt;&gt;"",F79*B7/100,"")</f>
        <v/>
      </c>
      <c r="H79" s="22" t="str">
        <f>IF(A79&lt;&gt;"",H78+B3*12+D79-G79,"")</f>
        <v/>
      </c>
    </row>
    <row r="80" spans="1:8" x14ac:dyDescent="0.35">
      <c r="A80" s="22" t="str">
        <f>IF(70&lt;=B4,70,"")</f>
        <v/>
      </c>
      <c r="B80" s="22" t="str">
        <f>IF(A80&lt;&gt;"",B3*12,"")</f>
        <v/>
      </c>
      <c r="C80" s="22" t="str">
        <f>IF(A80&lt;&gt;"",H79+B3*12,"")</f>
        <v/>
      </c>
      <c r="D80" s="22" t="str">
        <f>IF(A80&lt;&gt;"",H79*B5/100,"")</f>
        <v/>
      </c>
      <c r="E80" s="22" t="str">
        <f>IF(A80&lt;&gt;"",B6,"")</f>
        <v/>
      </c>
      <c r="F80" s="22" t="str">
        <f t="shared" si="1"/>
        <v/>
      </c>
      <c r="G80" s="22" t="str">
        <f>IF(A80&lt;&gt;"",F80*B7/100,"")</f>
        <v/>
      </c>
      <c r="H80" s="22" t="str">
        <f>IF(A80&lt;&gt;"",H79+B3*12+D80-G80,"")</f>
        <v/>
      </c>
    </row>
    <row r="81" spans="1:8" x14ac:dyDescent="0.35">
      <c r="A81" s="22" t="str">
        <f>IF(71&lt;=B4,71,"")</f>
        <v/>
      </c>
      <c r="B81" s="22" t="str">
        <f>IF(A81&lt;&gt;"",B3*12,"")</f>
        <v/>
      </c>
      <c r="C81" s="22" t="str">
        <f>IF(A81&lt;&gt;"",H80+B3*12,"")</f>
        <v/>
      </c>
      <c r="D81" s="22" t="str">
        <f>IF(A81&lt;&gt;"",H80*B5/100,"")</f>
        <v/>
      </c>
      <c r="E81" s="22" t="str">
        <f>IF(A81&lt;&gt;"",B6,"")</f>
        <v/>
      </c>
      <c r="F81" s="22" t="str">
        <f t="shared" si="1"/>
        <v/>
      </c>
      <c r="G81" s="22" t="str">
        <f>IF(A81&lt;&gt;"",F81*B7/100,"")</f>
        <v/>
      </c>
      <c r="H81" s="22" t="str">
        <f>IF(A81&lt;&gt;"",H80+B3*12+D81-G81,"")</f>
        <v/>
      </c>
    </row>
    <row r="82" spans="1:8" x14ac:dyDescent="0.35">
      <c r="A82" s="22" t="str">
        <f>IF(72&lt;=B4,72,"")</f>
        <v/>
      </c>
      <c r="B82" s="22" t="str">
        <f>IF(A82&lt;&gt;"",B3*12,"")</f>
        <v/>
      </c>
      <c r="C82" s="22" t="str">
        <f>IF(A82&lt;&gt;"",H81+B3*12,"")</f>
        <v/>
      </c>
      <c r="D82" s="22" t="str">
        <f>IF(A82&lt;&gt;"",H81*B5/100,"")</f>
        <v/>
      </c>
      <c r="E82" s="22" t="str">
        <f>IF(A82&lt;&gt;"",B6,"")</f>
        <v/>
      </c>
      <c r="F82" s="22" t="str">
        <f t="shared" si="1"/>
        <v/>
      </c>
      <c r="G82" s="22" t="str">
        <f>IF(A82&lt;&gt;"",F82*B7/100,"")</f>
        <v/>
      </c>
      <c r="H82" s="22" t="str">
        <f>IF(A82&lt;&gt;"",H81+B3*12+D82-G82,"")</f>
        <v/>
      </c>
    </row>
    <row r="83" spans="1:8" x14ac:dyDescent="0.35">
      <c r="A83" s="22" t="str">
        <f>IF(73&lt;=B4,73,"")</f>
        <v/>
      </c>
      <c r="B83" s="22" t="str">
        <f>IF(A83&lt;&gt;"",B3*12,"")</f>
        <v/>
      </c>
      <c r="C83" s="22" t="str">
        <f>IF(A83&lt;&gt;"",H82+B3*12,"")</f>
        <v/>
      </c>
      <c r="D83" s="22" t="str">
        <f>IF(A83&lt;&gt;"",H82*B5/100,"")</f>
        <v/>
      </c>
      <c r="E83" s="22" t="str">
        <f>IF(A83&lt;&gt;"",B6,"")</f>
        <v/>
      </c>
      <c r="F83" s="22" t="str">
        <f t="shared" si="1"/>
        <v/>
      </c>
      <c r="G83" s="22" t="str">
        <f>IF(A83&lt;&gt;"",F83*B7/100,"")</f>
        <v/>
      </c>
      <c r="H83" s="22" t="str">
        <f>IF(A83&lt;&gt;"",H82+B3*12+D83-G83,"")</f>
        <v/>
      </c>
    </row>
    <row r="84" spans="1:8" x14ac:dyDescent="0.35">
      <c r="A84" s="22" t="str">
        <f>IF(74&lt;=B4,74,"")</f>
        <v/>
      </c>
      <c r="B84" s="22" t="str">
        <f>IF(A84&lt;&gt;"",B3*12,"")</f>
        <v/>
      </c>
      <c r="C84" s="22" t="str">
        <f>IF(A84&lt;&gt;"",H83+B3*12,"")</f>
        <v/>
      </c>
      <c r="D84" s="22" t="str">
        <f>IF(A84&lt;&gt;"",H83*B5/100,"")</f>
        <v/>
      </c>
      <c r="E84" s="22" t="str">
        <f>IF(A84&lt;&gt;"",B6,"")</f>
        <v/>
      </c>
      <c r="F84" s="22" t="str">
        <f t="shared" si="1"/>
        <v/>
      </c>
      <c r="G84" s="22" t="str">
        <f>IF(A84&lt;&gt;"",F84*B7/100,"")</f>
        <v/>
      </c>
      <c r="H84" s="22" t="str">
        <f>IF(A84&lt;&gt;"",H83+B3*12+D84-G84,"")</f>
        <v/>
      </c>
    </row>
    <row r="85" spans="1:8" x14ac:dyDescent="0.35">
      <c r="A85" s="22" t="str">
        <f>IF(75&lt;=B4,75,"")</f>
        <v/>
      </c>
      <c r="B85" s="22" t="str">
        <f>IF(A85&lt;&gt;"",B3*12,"")</f>
        <v/>
      </c>
      <c r="C85" s="22" t="str">
        <f>IF(A85&lt;&gt;"",H84+B3*12,"")</f>
        <v/>
      </c>
      <c r="D85" s="22" t="str">
        <f>IF(A85&lt;&gt;"",H84*B5/100,"")</f>
        <v/>
      </c>
      <c r="E85" s="22" t="str">
        <f>IF(A85&lt;&gt;"",B6,"")</f>
        <v/>
      </c>
      <c r="F85" s="22" t="str">
        <f t="shared" si="1"/>
        <v/>
      </c>
      <c r="G85" s="22" t="str">
        <f>IF(A85&lt;&gt;"",F85*B7/100,"")</f>
        <v/>
      </c>
      <c r="H85" s="22" t="str">
        <f>IF(A85&lt;&gt;"",H84+B3*12+D85-G85,"")</f>
        <v/>
      </c>
    </row>
    <row r="86" spans="1:8" x14ac:dyDescent="0.35">
      <c r="A86" s="22" t="str">
        <f>IF(76&lt;=B4,76,"")</f>
        <v/>
      </c>
      <c r="B86" s="22" t="str">
        <f>IF(A86&lt;&gt;"",B3*12,"")</f>
        <v/>
      </c>
      <c r="C86" s="22" t="str">
        <f>IF(A86&lt;&gt;"",H85+B3*12,"")</f>
        <v/>
      </c>
      <c r="D86" s="22" t="str">
        <f>IF(A86&lt;&gt;"",H85*B5/100,"")</f>
        <v/>
      </c>
      <c r="E86" s="22" t="str">
        <f>IF(A86&lt;&gt;"",B6,"")</f>
        <v/>
      </c>
      <c r="F86" s="22" t="str">
        <f t="shared" si="1"/>
        <v/>
      </c>
      <c r="G86" s="22" t="str">
        <f>IF(A86&lt;&gt;"",F86*B7/100,"")</f>
        <v/>
      </c>
      <c r="H86" s="22" t="str">
        <f>IF(A86&lt;&gt;"",H85+B3*12+D86-G86,"")</f>
        <v/>
      </c>
    </row>
    <row r="87" spans="1:8" x14ac:dyDescent="0.35">
      <c r="A87" s="22" t="str">
        <f>IF(77&lt;=B4,77,"")</f>
        <v/>
      </c>
      <c r="B87" s="22" t="str">
        <f>IF(A87&lt;&gt;"",B3*12,"")</f>
        <v/>
      </c>
      <c r="C87" s="22" t="str">
        <f>IF(A87&lt;&gt;"",H86+B3*12,"")</f>
        <v/>
      </c>
      <c r="D87" s="22" t="str">
        <f>IF(A87&lt;&gt;"",H86*B5/100,"")</f>
        <v/>
      </c>
      <c r="E87" s="22" t="str">
        <f>IF(A87&lt;&gt;"",B6,"")</f>
        <v/>
      </c>
      <c r="F87" s="22" t="str">
        <f t="shared" si="1"/>
        <v/>
      </c>
      <c r="G87" s="22" t="str">
        <f>IF(A87&lt;&gt;"",F87*B7/100,"")</f>
        <v/>
      </c>
      <c r="H87" s="22" t="str">
        <f>IF(A87&lt;&gt;"",H86+B3*12+D87-G87,"")</f>
        <v/>
      </c>
    </row>
    <row r="88" spans="1:8" x14ac:dyDescent="0.35">
      <c r="A88" s="22" t="str">
        <f>IF(78&lt;=B4,78,"")</f>
        <v/>
      </c>
      <c r="B88" s="22" t="str">
        <f>IF(A88&lt;&gt;"",B3*12,"")</f>
        <v/>
      </c>
      <c r="C88" s="22" t="str">
        <f>IF(A88&lt;&gt;"",H87+B3*12,"")</f>
        <v/>
      </c>
      <c r="D88" s="22" t="str">
        <f>IF(A88&lt;&gt;"",H87*B5/100,"")</f>
        <v/>
      </c>
      <c r="E88" s="22" t="str">
        <f>IF(A88&lt;&gt;"",B6,"")</f>
        <v/>
      </c>
      <c r="F88" s="22" t="str">
        <f t="shared" si="1"/>
        <v/>
      </c>
      <c r="G88" s="22" t="str">
        <f>IF(A88&lt;&gt;"",F88*B7/100,"")</f>
        <v/>
      </c>
      <c r="H88" s="22" t="str">
        <f>IF(A88&lt;&gt;"",H87+B3*12+D88-G88,"")</f>
        <v/>
      </c>
    </row>
    <row r="89" spans="1:8" x14ac:dyDescent="0.35">
      <c r="A89" s="22" t="str">
        <f>IF(79&lt;=B4,79,"")</f>
        <v/>
      </c>
      <c r="B89" s="22" t="str">
        <f>IF(A89&lt;&gt;"",B3*12,"")</f>
        <v/>
      </c>
      <c r="C89" s="22" t="str">
        <f>IF(A89&lt;&gt;"",H88+B3*12,"")</f>
        <v/>
      </c>
      <c r="D89" s="22" t="str">
        <f>IF(A89&lt;&gt;"",H88*B5/100,"")</f>
        <v/>
      </c>
      <c r="E89" s="22" t="str">
        <f>IF(A89&lt;&gt;"",B6,"")</f>
        <v/>
      </c>
      <c r="F89" s="22" t="str">
        <f t="shared" si="1"/>
        <v/>
      </c>
      <c r="G89" s="22" t="str">
        <f>IF(A89&lt;&gt;"",F89*B7/100,"")</f>
        <v/>
      </c>
      <c r="H89" s="22" t="str">
        <f>IF(A89&lt;&gt;"",H88+B3*12+D89-G89,"")</f>
        <v/>
      </c>
    </row>
    <row r="90" spans="1:8" x14ac:dyDescent="0.35">
      <c r="A90" s="22" t="str">
        <f>IF(80&lt;=B4,80,"")</f>
        <v/>
      </c>
      <c r="B90" s="22" t="str">
        <f>IF(A90&lt;&gt;"",B3*12,"")</f>
        <v/>
      </c>
      <c r="C90" s="22" t="str">
        <f>IF(A90&lt;&gt;"",H89+B3*12,"")</f>
        <v/>
      </c>
      <c r="D90" s="22" t="str">
        <f>IF(A90&lt;&gt;"",H89*B5/100,"")</f>
        <v/>
      </c>
      <c r="E90" s="22" t="str">
        <f>IF(A90&lt;&gt;"",B6,"")</f>
        <v/>
      </c>
      <c r="F90" s="22" t="str">
        <f t="shared" si="1"/>
        <v/>
      </c>
      <c r="G90" s="22" t="str">
        <f>IF(A90&lt;&gt;"",F90*B7/100,"")</f>
        <v/>
      </c>
      <c r="H90" s="22" t="str">
        <f>IF(A90&lt;&gt;"",H89+B3*12+D90-G90,"")</f>
        <v/>
      </c>
    </row>
    <row r="91" spans="1:8" x14ac:dyDescent="0.35">
      <c r="A91" s="22" t="str">
        <f>IF(81&lt;=B4,81,"")</f>
        <v/>
      </c>
      <c r="B91" s="22" t="str">
        <f>IF(A91&lt;&gt;"",B3*12,"")</f>
        <v/>
      </c>
      <c r="C91" s="22" t="str">
        <f>IF(A91&lt;&gt;"",H90+B3*12,"")</f>
        <v/>
      </c>
      <c r="D91" s="22" t="str">
        <f>IF(A91&lt;&gt;"",H90*B5/100,"")</f>
        <v/>
      </c>
      <c r="E91" s="22" t="str">
        <f>IF(A91&lt;&gt;"",B6,"")</f>
        <v/>
      </c>
      <c r="F91" s="22" t="str">
        <f t="shared" si="1"/>
        <v/>
      </c>
      <c r="G91" s="22" t="str">
        <f>IF(A91&lt;&gt;"",F91*B7/100,"")</f>
        <v/>
      </c>
      <c r="H91" s="22" t="str">
        <f>IF(A91&lt;&gt;"",H90+B3*12+D91-G91,"")</f>
        <v/>
      </c>
    </row>
    <row r="92" spans="1:8" x14ac:dyDescent="0.35">
      <c r="A92" s="22" t="str">
        <f>IF(82&lt;=B4,82,"")</f>
        <v/>
      </c>
      <c r="B92" s="22" t="str">
        <f>IF(A92&lt;&gt;"",B3*12,"")</f>
        <v/>
      </c>
      <c r="C92" s="22" t="str">
        <f>IF(A92&lt;&gt;"",H91+B3*12,"")</f>
        <v/>
      </c>
      <c r="D92" s="22" t="str">
        <f>IF(A92&lt;&gt;"",H91*B5/100,"")</f>
        <v/>
      </c>
      <c r="E92" s="22" t="str">
        <f>IF(A92&lt;&gt;"",B6,"")</f>
        <v/>
      </c>
      <c r="F92" s="22" t="str">
        <f t="shared" si="1"/>
        <v/>
      </c>
      <c r="G92" s="22" t="str">
        <f>IF(A92&lt;&gt;"",F92*B7/100,"")</f>
        <v/>
      </c>
      <c r="H92" s="22" t="str">
        <f>IF(A92&lt;&gt;"",H91+B3*12+D92-G92,"")</f>
        <v/>
      </c>
    </row>
    <row r="93" spans="1:8" x14ac:dyDescent="0.35">
      <c r="A93" s="22" t="str">
        <f>IF(83&lt;=B4,83,"")</f>
        <v/>
      </c>
      <c r="B93" s="22" t="str">
        <f>IF(A93&lt;&gt;"",B3*12,"")</f>
        <v/>
      </c>
      <c r="C93" s="22" t="str">
        <f>IF(A93&lt;&gt;"",H92+B3*12,"")</f>
        <v/>
      </c>
      <c r="D93" s="22" t="str">
        <f>IF(A93&lt;&gt;"",H92*B5/100,"")</f>
        <v/>
      </c>
      <c r="E93" s="22" t="str">
        <f>IF(A93&lt;&gt;"",B6,"")</f>
        <v/>
      </c>
      <c r="F93" s="22" t="str">
        <f t="shared" si="1"/>
        <v/>
      </c>
      <c r="G93" s="22" t="str">
        <f>IF(A93&lt;&gt;"",F93*B7/100,"")</f>
        <v/>
      </c>
      <c r="H93" s="22" t="str">
        <f>IF(A93&lt;&gt;"",H92+B3*12+D93-G93,"")</f>
        <v/>
      </c>
    </row>
    <row r="94" spans="1:8" x14ac:dyDescent="0.35">
      <c r="A94" s="22" t="str">
        <f>IF(84&lt;=B4,84,"")</f>
        <v/>
      </c>
      <c r="B94" s="22" t="str">
        <f>IF(A94&lt;&gt;"",B3*12,"")</f>
        <v/>
      </c>
      <c r="C94" s="22" t="str">
        <f>IF(A94&lt;&gt;"",H93+B3*12,"")</f>
        <v/>
      </c>
      <c r="D94" s="22" t="str">
        <f>IF(A94&lt;&gt;"",H93*B5/100,"")</f>
        <v/>
      </c>
      <c r="E94" s="22" t="str">
        <f>IF(A94&lt;&gt;"",B6,"")</f>
        <v/>
      </c>
      <c r="F94" s="22" t="str">
        <f t="shared" si="1"/>
        <v/>
      </c>
      <c r="G94" s="22" t="str">
        <f>IF(A94&lt;&gt;"",F94*B7/100,"")</f>
        <v/>
      </c>
      <c r="H94" s="22" t="str">
        <f>IF(A94&lt;&gt;"",H93+B3*12+D94-G94,"")</f>
        <v/>
      </c>
    </row>
    <row r="95" spans="1:8" x14ac:dyDescent="0.35">
      <c r="A95" s="22" t="str">
        <f>IF(85&lt;=B4,85,"")</f>
        <v/>
      </c>
      <c r="B95" s="22" t="str">
        <f>IF(A95&lt;&gt;"",B3*12,"")</f>
        <v/>
      </c>
      <c r="C95" s="22" t="str">
        <f>IF(A95&lt;&gt;"",H94+B3*12,"")</f>
        <v/>
      </c>
      <c r="D95" s="22" t="str">
        <f>IF(A95&lt;&gt;"",H94*B5/100,"")</f>
        <v/>
      </c>
      <c r="E95" s="22" t="str">
        <f>IF(A95&lt;&gt;"",B6,"")</f>
        <v/>
      </c>
      <c r="F95" s="22" t="str">
        <f t="shared" si="1"/>
        <v/>
      </c>
      <c r="G95" s="22" t="str">
        <f>IF(A95&lt;&gt;"",F95*B7/100,"")</f>
        <v/>
      </c>
      <c r="H95" s="22" t="str">
        <f>IF(A95&lt;&gt;"",H94+B3*12+D95-G95,"")</f>
        <v/>
      </c>
    </row>
    <row r="96" spans="1:8" x14ac:dyDescent="0.35">
      <c r="A96" s="22" t="str">
        <f>IF(86&lt;=B4,86,"")</f>
        <v/>
      </c>
      <c r="B96" s="22" t="str">
        <f>IF(A96&lt;&gt;"",B3*12,"")</f>
        <v/>
      </c>
      <c r="C96" s="22" t="str">
        <f>IF(A96&lt;&gt;"",H95+B3*12,"")</f>
        <v/>
      </c>
      <c r="D96" s="22" t="str">
        <f>IF(A96&lt;&gt;"",H95*B5/100,"")</f>
        <v/>
      </c>
      <c r="E96" s="22" t="str">
        <f>IF(A96&lt;&gt;"",B6,"")</f>
        <v/>
      </c>
      <c r="F96" s="22" t="str">
        <f t="shared" si="1"/>
        <v/>
      </c>
      <c r="G96" s="22" t="str">
        <f>IF(A96&lt;&gt;"",F96*B7/100,"")</f>
        <v/>
      </c>
      <c r="H96" s="22" t="str">
        <f>IF(A96&lt;&gt;"",H95+B3*12+D96-G96,"")</f>
        <v/>
      </c>
    </row>
    <row r="97" spans="1:8" x14ac:dyDescent="0.35">
      <c r="A97" s="22" t="str">
        <f>IF(87&lt;=B4,87,"")</f>
        <v/>
      </c>
      <c r="B97" s="22" t="str">
        <f>IF(A97&lt;&gt;"",B3*12,"")</f>
        <v/>
      </c>
      <c r="C97" s="22" t="str">
        <f>IF(A97&lt;&gt;"",H96+B3*12,"")</f>
        <v/>
      </c>
      <c r="D97" s="22" t="str">
        <f>IF(A97&lt;&gt;"",H96*B5/100,"")</f>
        <v/>
      </c>
      <c r="E97" s="22" t="str">
        <f>IF(A97&lt;&gt;"",B6,"")</f>
        <v/>
      </c>
      <c r="F97" s="22" t="str">
        <f t="shared" si="1"/>
        <v/>
      </c>
      <c r="G97" s="22" t="str">
        <f>IF(A97&lt;&gt;"",F97*B7/100,"")</f>
        <v/>
      </c>
      <c r="H97" s="22" t="str">
        <f>IF(A97&lt;&gt;"",H96+B3*12+D97-G97,"")</f>
        <v/>
      </c>
    </row>
    <row r="98" spans="1:8" x14ac:dyDescent="0.35">
      <c r="A98" s="22" t="str">
        <f>IF(88&lt;=B4,88,"")</f>
        <v/>
      </c>
      <c r="B98" s="22" t="str">
        <f>IF(A98&lt;&gt;"",B3*12,"")</f>
        <v/>
      </c>
      <c r="C98" s="22" t="str">
        <f>IF(A98&lt;&gt;"",H97+B3*12,"")</f>
        <v/>
      </c>
      <c r="D98" s="22" t="str">
        <f>IF(A98&lt;&gt;"",H97*B5/100,"")</f>
        <v/>
      </c>
      <c r="E98" s="22" t="str">
        <f>IF(A98&lt;&gt;"",B6,"")</f>
        <v/>
      </c>
      <c r="F98" s="22" t="str">
        <f t="shared" si="1"/>
        <v/>
      </c>
      <c r="G98" s="22" t="str">
        <f>IF(A98&lt;&gt;"",F98*B7/100,"")</f>
        <v/>
      </c>
      <c r="H98" s="22" t="str">
        <f>IF(A98&lt;&gt;"",H97+B3*12+D98-G98,"")</f>
        <v/>
      </c>
    </row>
    <row r="99" spans="1:8" x14ac:dyDescent="0.35">
      <c r="A99" s="22" t="str">
        <f>IF(89&lt;=B4,89,"")</f>
        <v/>
      </c>
      <c r="B99" s="22" t="str">
        <f>IF(A99&lt;&gt;"",B3*12,"")</f>
        <v/>
      </c>
      <c r="C99" s="22" t="str">
        <f>IF(A99&lt;&gt;"",H98+B3*12,"")</f>
        <v/>
      </c>
      <c r="D99" s="22" t="str">
        <f>IF(A99&lt;&gt;"",H98*B5/100,"")</f>
        <v/>
      </c>
      <c r="E99" s="22" t="str">
        <f>IF(A99&lt;&gt;"",B6,"")</f>
        <v/>
      </c>
      <c r="F99" s="22" t="str">
        <f t="shared" si="1"/>
        <v/>
      </c>
      <c r="G99" s="22" t="str">
        <f>IF(A99&lt;&gt;"",F99*B7/100,"")</f>
        <v/>
      </c>
      <c r="H99" s="22" t="str">
        <f>IF(A99&lt;&gt;"",H98+B3*12+D99-G99,"")</f>
        <v/>
      </c>
    </row>
    <row r="100" spans="1:8" x14ac:dyDescent="0.35">
      <c r="A100" s="22" t="str">
        <f>IF(90&lt;=B4,90,"")</f>
        <v/>
      </c>
      <c r="B100" s="22" t="str">
        <f>IF(A100&lt;&gt;"",B3*12,"")</f>
        <v/>
      </c>
      <c r="C100" s="22" t="str">
        <f>IF(A100&lt;&gt;"",H99+B3*12,"")</f>
        <v/>
      </c>
      <c r="D100" s="22" t="str">
        <f>IF(A100&lt;&gt;"",H99*B5/100,"")</f>
        <v/>
      </c>
      <c r="E100" s="22" t="str">
        <f>IF(A100&lt;&gt;"",B6,"")</f>
        <v/>
      </c>
      <c r="F100" s="22" t="str">
        <f t="shared" si="1"/>
        <v/>
      </c>
      <c r="G100" s="22" t="str">
        <f>IF(A100&lt;&gt;"",F100*B7/100,"")</f>
        <v/>
      </c>
      <c r="H100" s="22" t="str">
        <f>IF(A100&lt;&gt;"",H99+B3*12+D100-G100,"")</f>
        <v/>
      </c>
    </row>
    <row r="101" spans="1:8" x14ac:dyDescent="0.35">
      <c r="A101" s="22" t="str">
        <f>IF(91&lt;=B4,91,"")</f>
        <v/>
      </c>
      <c r="B101" s="22" t="str">
        <f>IF(A101&lt;&gt;"",B3*12,"")</f>
        <v/>
      </c>
      <c r="C101" s="22" t="str">
        <f>IF(A101&lt;&gt;"",H100+B3*12,"")</f>
        <v/>
      </c>
      <c r="D101" s="22" t="str">
        <f>IF(A101&lt;&gt;"",H100*B5/100,"")</f>
        <v/>
      </c>
      <c r="E101" s="22" t="str">
        <f>IF(A101&lt;&gt;"",B6,"")</f>
        <v/>
      </c>
      <c r="F101" s="22" t="str">
        <f t="shared" si="1"/>
        <v/>
      </c>
      <c r="G101" s="22" t="str">
        <f>IF(A101&lt;&gt;"",F101*B7/100,"")</f>
        <v/>
      </c>
      <c r="H101" s="22" t="str">
        <f>IF(A101&lt;&gt;"",H100+B3*12+D101-G101,"")</f>
        <v/>
      </c>
    </row>
    <row r="102" spans="1:8" x14ac:dyDescent="0.35">
      <c r="A102" s="22" t="str">
        <f>IF(92&lt;=B4,92,"")</f>
        <v/>
      </c>
      <c r="B102" s="22" t="str">
        <f>IF(A102&lt;&gt;"",B3*12,"")</f>
        <v/>
      </c>
      <c r="C102" s="22" t="str">
        <f>IF(A102&lt;&gt;"",H101+B3*12,"")</f>
        <v/>
      </c>
      <c r="D102" s="22" t="str">
        <f>IF(A102&lt;&gt;"",H101*B5/100,"")</f>
        <v/>
      </c>
      <c r="E102" s="22" t="str">
        <f>IF(A102&lt;&gt;"",B6,"")</f>
        <v/>
      </c>
      <c r="F102" s="22" t="str">
        <f t="shared" si="1"/>
        <v/>
      </c>
      <c r="G102" s="22" t="str">
        <f>IF(A102&lt;&gt;"",F102*B7/100,"")</f>
        <v/>
      </c>
      <c r="H102" s="22" t="str">
        <f>IF(A102&lt;&gt;"",H101+B3*12+D102-G102,"")</f>
        <v/>
      </c>
    </row>
    <row r="103" spans="1:8" x14ac:dyDescent="0.35">
      <c r="A103" s="22" t="str">
        <f>IF(93&lt;=B4,93,"")</f>
        <v/>
      </c>
      <c r="B103" s="22" t="str">
        <f>IF(A103&lt;&gt;"",B3*12,"")</f>
        <v/>
      </c>
      <c r="C103" s="22" t="str">
        <f>IF(A103&lt;&gt;"",H102+B3*12,"")</f>
        <v/>
      </c>
      <c r="D103" s="22" t="str">
        <f>IF(A103&lt;&gt;"",H102*B5/100,"")</f>
        <v/>
      </c>
      <c r="E103" s="22" t="str">
        <f>IF(A103&lt;&gt;"",B6,"")</f>
        <v/>
      </c>
      <c r="F103" s="22" t="str">
        <f t="shared" si="1"/>
        <v/>
      </c>
      <c r="G103" s="22" t="str">
        <f>IF(A103&lt;&gt;"",F103*B7/100,"")</f>
        <v/>
      </c>
      <c r="H103" s="22" t="str">
        <f>IF(A103&lt;&gt;"",H102+B3*12+D103-G103,"")</f>
        <v/>
      </c>
    </row>
    <row r="104" spans="1:8" x14ac:dyDescent="0.35">
      <c r="A104" s="22" t="str">
        <f>IF(94&lt;=B4,94,"")</f>
        <v/>
      </c>
      <c r="B104" s="22" t="str">
        <f>IF(A104&lt;&gt;"",B3*12,"")</f>
        <v/>
      </c>
      <c r="C104" s="22" t="str">
        <f>IF(A104&lt;&gt;"",H103+B3*12,"")</f>
        <v/>
      </c>
      <c r="D104" s="22" t="str">
        <f>IF(A104&lt;&gt;"",H103*B5/100,"")</f>
        <v/>
      </c>
      <c r="E104" s="22" t="str">
        <f>IF(A104&lt;&gt;"",B6,"")</f>
        <v/>
      </c>
      <c r="F104" s="22" t="str">
        <f t="shared" si="1"/>
        <v/>
      </c>
      <c r="G104" s="22" t="str">
        <f>IF(A104&lt;&gt;"",F104*B7/100,"")</f>
        <v/>
      </c>
      <c r="H104" s="22" t="str">
        <f>IF(A104&lt;&gt;"",H103+B3*12+D104-G104,"")</f>
        <v/>
      </c>
    </row>
    <row r="105" spans="1:8" x14ac:dyDescent="0.35">
      <c r="A105" s="22" t="str">
        <f>IF(95&lt;=B4,95,"")</f>
        <v/>
      </c>
      <c r="B105" s="22" t="str">
        <f>IF(A105&lt;&gt;"",B3*12,"")</f>
        <v/>
      </c>
      <c r="C105" s="22" t="str">
        <f>IF(A105&lt;&gt;"",H104+B3*12,"")</f>
        <v/>
      </c>
      <c r="D105" s="22" t="str">
        <f>IF(A105&lt;&gt;"",H104*B5/100,"")</f>
        <v/>
      </c>
      <c r="E105" s="22" t="str">
        <f>IF(A105&lt;&gt;"",B6,"")</f>
        <v/>
      </c>
      <c r="F105" s="22" t="str">
        <f t="shared" si="1"/>
        <v/>
      </c>
      <c r="G105" s="22" t="str">
        <f>IF(A105&lt;&gt;"",F105*B7/100,"")</f>
        <v/>
      </c>
      <c r="H105" s="22" t="str">
        <f>IF(A105&lt;&gt;"",H104+B3*12+D105-G105,"")</f>
        <v/>
      </c>
    </row>
    <row r="106" spans="1:8" x14ac:dyDescent="0.35">
      <c r="A106" s="22" t="str">
        <f>IF(96&lt;=B4,96,"")</f>
        <v/>
      </c>
      <c r="B106" s="22" t="str">
        <f>IF(A106&lt;&gt;"",B3*12,"")</f>
        <v/>
      </c>
      <c r="C106" s="22" t="str">
        <f>IF(A106&lt;&gt;"",H105+B3*12,"")</f>
        <v/>
      </c>
      <c r="D106" s="22" t="str">
        <f>IF(A106&lt;&gt;"",H105*B5/100,"")</f>
        <v/>
      </c>
      <c r="E106" s="22" t="str">
        <f>IF(A106&lt;&gt;"",B6,"")</f>
        <v/>
      </c>
      <c r="F106" s="22" t="str">
        <f t="shared" si="1"/>
        <v/>
      </c>
      <c r="G106" s="22" t="str">
        <f>IF(A106&lt;&gt;"",F106*B7/100,"")</f>
        <v/>
      </c>
      <c r="H106" s="22" t="str">
        <f>IF(A106&lt;&gt;"",H105+B3*12+D106-G106,"")</f>
        <v/>
      </c>
    </row>
    <row r="107" spans="1:8" x14ac:dyDescent="0.35">
      <c r="A107" s="22" t="str">
        <f>IF(97&lt;=B4,97,"")</f>
        <v/>
      </c>
      <c r="B107" s="22" t="str">
        <f>IF(A107&lt;&gt;"",B3*12,"")</f>
        <v/>
      </c>
      <c r="C107" s="22" t="str">
        <f>IF(A107&lt;&gt;"",H106+B3*12,"")</f>
        <v/>
      </c>
      <c r="D107" s="22" t="str">
        <f>IF(A107&lt;&gt;"",H106*B5/100,"")</f>
        <v/>
      </c>
      <c r="E107" s="22" t="str">
        <f>IF(A107&lt;&gt;"",B6,"")</f>
        <v/>
      </c>
      <c r="F107" s="22" t="str">
        <f t="shared" si="1"/>
        <v/>
      </c>
      <c r="G107" s="22" t="str">
        <f>IF(A107&lt;&gt;"",F107*B7/100,"")</f>
        <v/>
      </c>
      <c r="H107" s="22" t="str">
        <f>IF(A107&lt;&gt;"",H106+B3*12+D107-G107,"")</f>
        <v/>
      </c>
    </row>
    <row r="108" spans="1:8" x14ac:dyDescent="0.35">
      <c r="A108" s="22" t="str">
        <f>IF(98&lt;=B4,98,"")</f>
        <v/>
      </c>
      <c r="B108" s="22" t="str">
        <f>IF(A108&lt;&gt;"",B3*12,"")</f>
        <v/>
      </c>
      <c r="C108" s="22" t="str">
        <f>IF(A108&lt;&gt;"",H107+B3*12,"")</f>
        <v/>
      </c>
      <c r="D108" s="22" t="str">
        <f>IF(A108&lt;&gt;"",H107*B5/100,"")</f>
        <v/>
      </c>
      <c r="E108" s="22" t="str">
        <f>IF(A108&lt;&gt;"",B6,"")</f>
        <v/>
      </c>
      <c r="F108" s="22" t="str">
        <f t="shared" si="1"/>
        <v/>
      </c>
      <c r="G108" s="22" t="str">
        <f>IF(A108&lt;&gt;"",F108*B7/100,"")</f>
        <v/>
      </c>
      <c r="H108" s="22" t="str">
        <f>IF(A108&lt;&gt;"",H107+B3*12+D108-G108,"")</f>
        <v/>
      </c>
    </row>
    <row r="109" spans="1:8" x14ac:dyDescent="0.35">
      <c r="A109" s="22" t="str">
        <f>IF(99&lt;=B4,99,"")</f>
        <v/>
      </c>
      <c r="B109" s="22" t="str">
        <f>IF(A109&lt;&gt;"",B3*12,"")</f>
        <v/>
      </c>
      <c r="C109" s="22" t="str">
        <f>IF(A109&lt;&gt;"",H108+B3*12,"")</f>
        <v/>
      </c>
      <c r="D109" s="22" t="str">
        <f>IF(A109&lt;&gt;"",H108*B5/100,"")</f>
        <v/>
      </c>
      <c r="E109" s="22" t="str">
        <f>IF(A109&lt;&gt;"",B6,"")</f>
        <v/>
      </c>
      <c r="F109" s="22" t="str">
        <f t="shared" si="1"/>
        <v/>
      </c>
      <c r="G109" s="22" t="str">
        <f>IF(A109&lt;&gt;"",F109*B7/100,"")</f>
        <v/>
      </c>
      <c r="H109" s="22" t="str">
        <f>IF(A109&lt;&gt;"",H108+B3*12+D109-G109,"")</f>
        <v/>
      </c>
    </row>
    <row r="110" spans="1:8" x14ac:dyDescent="0.35">
      <c r="A110" s="22" t="str">
        <f>IF(100&lt;=B4,100,"")</f>
        <v/>
      </c>
      <c r="B110" s="22" t="str">
        <f>IF(A110&lt;&gt;"",B3*12,"")</f>
        <v/>
      </c>
      <c r="C110" s="22" t="str">
        <f>IF(A110&lt;&gt;"",H109+B3*12,"")</f>
        <v/>
      </c>
      <c r="D110" s="22" t="str">
        <f>IF(A110&lt;&gt;"",H109*B5/100,"")</f>
        <v/>
      </c>
      <c r="E110" s="22" t="str">
        <f>IF(A110&lt;&gt;"",B6,"")</f>
        <v/>
      </c>
      <c r="F110" s="22" t="str">
        <f t="shared" si="1"/>
        <v/>
      </c>
      <c r="G110" s="22" t="str">
        <f>IF(A110&lt;&gt;"",F110*B7/100,"")</f>
        <v/>
      </c>
      <c r="H110" s="22" t="str">
        <f>IF(A110&lt;&gt;"",H109+B3*12+D110-G110,"")</f>
        <v/>
      </c>
    </row>
  </sheetData>
  <sheetProtection algorithmName="SHA-512" hashValue="fckko5hZ9sQOZMA4/jpR/T6mZzcg5MasgluM/qX/mByUBgsPnxT8k3zRdNqGLFy+YYAhpn30ffSR9btLdLM99A==" saltValue="WoP7H7BwdF2/bpsI3OP1Yw==" spinCount="100000" sheet="1" objects="1" scenarios="1" selectLockedCells="1"/>
  <mergeCells count="1">
    <mergeCell ref="E4:F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C137-E190-4468-92A0-A05B1D396A71}">
  <dimension ref="A1:H110"/>
  <sheetViews>
    <sheetView workbookViewId="0">
      <selection activeCell="L13" sqref="A1:XFD1048576"/>
    </sheetView>
  </sheetViews>
  <sheetFormatPr baseColWidth="10" defaultColWidth="8.7265625" defaultRowHeight="14.5" x14ac:dyDescent="0.35"/>
  <cols>
    <col min="1" max="1" width="35" style="22" customWidth="1"/>
    <col min="2" max="3" width="23.90625" style="22" customWidth="1"/>
    <col min="4" max="4" width="20.6328125" style="22" customWidth="1"/>
    <col min="5" max="5" width="22.54296875" style="22" customWidth="1"/>
    <col min="6" max="6" width="24.36328125" style="22" customWidth="1"/>
    <col min="7" max="7" width="19.1796875" style="22" customWidth="1"/>
    <col min="8" max="8" width="24.36328125" style="22" customWidth="1"/>
    <col min="9" max="16384" width="8.7265625" style="22"/>
  </cols>
  <sheetData>
    <row r="1" spans="1:8" ht="15.5" x14ac:dyDescent="0.35">
      <c r="A1" s="24" t="s">
        <v>4</v>
      </c>
      <c r="B1" s="25"/>
    </row>
    <row r="2" spans="1:8" ht="15.5" x14ac:dyDescent="0.35">
      <c r="A2" s="25" t="s">
        <v>5</v>
      </c>
      <c r="B2" s="30">
        <f>'ETF Rechner'!D7</f>
        <v>0</v>
      </c>
    </row>
    <row r="3" spans="1:8" ht="15.5" x14ac:dyDescent="0.35">
      <c r="A3" s="25" t="s">
        <v>6</v>
      </c>
      <c r="B3" s="25">
        <f>'ETF Rechner'!D10</f>
        <v>250</v>
      </c>
    </row>
    <row r="4" spans="1:8" ht="19" thickBot="1" x14ac:dyDescent="0.4">
      <c r="A4" s="25" t="s">
        <v>7</v>
      </c>
      <c r="B4" s="25">
        <f>'ETF Rechner'!D9</f>
        <v>35</v>
      </c>
      <c r="E4" s="60" t="s">
        <v>24</v>
      </c>
      <c r="F4" s="62"/>
    </row>
    <row r="5" spans="1:8" ht="15.5" x14ac:dyDescent="0.35">
      <c r="A5" s="25" t="s">
        <v>8</v>
      </c>
      <c r="B5" s="31">
        <f>'ETF Rechner'!D8*100</f>
        <v>8</v>
      </c>
    </row>
    <row r="6" spans="1:8" ht="15.5" x14ac:dyDescent="0.35">
      <c r="A6" s="25" t="s">
        <v>9</v>
      </c>
      <c r="B6" s="30">
        <f>'ETF Rechner'!D13</f>
        <v>1000</v>
      </c>
    </row>
    <row r="7" spans="1:8" ht="15.5" x14ac:dyDescent="0.35">
      <c r="A7" s="25" t="s">
        <v>10</v>
      </c>
      <c r="B7" s="22">
        <f>'ETF Rechner'!D14*100</f>
        <v>18.459999999999997</v>
      </c>
    </row>
    <row r="8" spans="1:8" ht="15.5" x14ac:dyDescent="0.35">
      <c r="A8" s="24" t="s">
        <v>11</v>
      </c>
      <c r="B8" s="32">
        <f>MAX(H:H)</f>
        <v>395426.80356197775</v>
      </c>
    </row>
    <row r="9" spans="1:8" x14ac:dyDescent="0.35">
      <c r="B9" s="29"/>
    </row>
    <row r="10" spans="1:8" x14ac:dyDescent="0.35">
      <c r="A10" s="22" t="s">
        <v>12</v>
      </c>
      <c r="B10" s="22" t="s">
        <v>13</v>
      </c>
      <c r="C10" s="22" t="s">
        <v>17</v>
      </c>
      <c r="D10" s="22" t="s">
        <v>18</v>
      </c>
      <c r="E10" s="22" t="s">
        <v>14</v>
      </c>
      <c r="F10" s="22" t="s">
        <v>15</v>
      </c>
      <c r="G10" s="22" t="s">
        <v>16</v>
      </c>
      <c r="H10" s="22" t="s">
        <v>19</v>
      </c>
    </row>
    <row r="11" spans="1:8" x14ac:dyDescent="0.35">
      <c r="A11" s="22">
        <f>IF(1&lt;=B4,1,"")</f>
        <v>1</v>
      </c>
      <c r="B11" s="22">
        <f>IF(A11&lt;&gt;"",B3*12,"")</f>
        <v>3000</v>
      </c>
      <c r="C11" s="22">
        <f>IF(A11&lt;&gt;"",B2+B3*12,"")</f>
        <v>3000</v>
      </c>
      <c r="D11" s="22">
        <f>IF(A11&lt;&gt;"",C11*B5/100,"")</f>
        <v>240</v>
      </c>
      <c r="E11" s="22">
        <f>IF(A11&lt;&gt;"",B6,"")</f>
        <v>1000</v>
      </c>
      <c r="F11" s="22">
        <f t="shared" ref="F11:F74" si="0">IF(A11&lt;&gt;"",MAX(0,D11-E11),"")</f>
        <v>0</v>
      </c>
      <c r="G11" s="22">
        <f>IF(A11&lt;&gt;"",F11*B7/100,"")</f>
        <v>0</v>
      </c>
      <c r="H11" s="22">
        <f>IF(A11&lt;&gt;"",C11+D11-G11,"")</f>
        <v>3240</v>
      </c>
    </row>
    <row r="12" spans="1:8" x14ac:dyDescent="0.35">
      <c r="A12" s="22">
        <f>IF(2&lt;=B4,2,"")</f>
        <v>2</v>
      </c>
      <c r="B12" s="22">
        <f>IF(A12&lt;&gt;"",B3*12,"")</f>
        <v>3000</v>
      </c>
      <c r="C12" s="22">
        <f>IF(A12&lt;&gt;"",H11+B3*12,"")</f>
        <v>6240</v>
      </c>
      <c r="D12" s="22">
        <f>IF(A12&lt;&gt;"",H11*B5/100,"")</f>
        <v>259.2</v>
      </c>
      <c r="E12" s="22">
        <f>IF(A12&lt;&gt;"",B6,"")</f>
        <v>1000</v>
      </c>
      <c r="F12" s="22">
        <f t="shared" si="0"/>
        <v>0</v>
      </c>
      <c r="G12" s="22">
        <f>IF(A12&lt;&gt;"",F12*B7/100,"")</f>
        <v>0</v>
      </c>
      <c r="H12" s="22">
        <f>IF(A12&lt;&gt;"",H11+B3*12+D12-G12,"")</f>
        <v>6499.2</v>
      </c>
    </row>
    <row r="13" spans="1:8" x14ac:dyDescent="0.35">
      <c r="A13" s="22">
        <f>IF(3&lt;=B4,3,"")</f>
        <v>3</v>
      </c>
      <c r="B13" s="22">
        <f>IF(A13&lt;&gt;"",B3*12,"")</f>
        <v>3000</v>
      </c>
      <c r="C13" s="22">
        <f>IF(A13&lt;&gt;"",H12+B3*12,"")</f>
        <v>9499.2000000000007</v>
      </c>
      <c r="D13" s="22">
        <f>IF(A13&lt;&gt;"",H12*B5/100,"")</f>
        <v>519.93600000000004</v>
      </c>
      <c r="E13" s="22">
        <f>IF(A13&lt;&gt;"",B6,"")</f>
        <v>1000</v>
      </c>
      <c r="F13" s="22">
        <f t="shared" si="0"/>
        <v>0</v>
      </c>
      <c r="G13" s="22">
        <f>IF(A13&lt;&gt;"",F13*B7/100,"")</f>
        <v>0</v>
      </c>
      <c r="H13" s="22">
        <f>IF(A13&lt;&gt;"",H12+B3*12+D13-G13,"")</f>
        <v>10019.136</v>
      </c>
    </row>
    <row r="14" spans="1:8" x14ac:dyDescent="0.35">
      <c r="A14" s="22">
        <f>IF(4&lt;=B4,4,"")</f>
        <v>4</v>
      </c>
      <c r="B14" s="22">
        <f>IF(A14&lt;&gt;"",B3*12,"")</f>
        <v>3000</v>
      </c>
      <c r="C14" s="22">
        <f>IF(A14&lt;&gt;"",H13+B3*12,"")</f>
        <v>13019.136</v>
      </c>
      <c r="D14" s="22">
        <f>IF(A14&lt;&gt;"",H13*B5/100,"")</f>
        <v>801.53088000000002</v>
      </c>
      <c r="E14" s="22">
        <f>IF(A14&lt;&gt;"",B6,"")</f>
        <v>1000</v>
      </c>
      <c r="F14" s="22">
        <f t="shared" si="0"/>
        <v>0</v>
      </c>
      <c r="G14" s="22">
        <f>IF(A14&lt;&gt;"",F14*B7/100,"")</f>
        <v>0</v>
      </c>
      <c r="H14" s="22">
        <f>IF(A14&lt;&gt;"",H13+B3*12+D14-G14,"")</f>
        <v>13820.666880000001</v>
      </c>
    </row>
    <row r="15" spans="1:8" x14ac:dyDescent="0.35">
      <c r="A15" s="22">
        <f>IF(5&lt;=B4,5,"")</f>
        <v>5</v>
      </c>
      <c r="B15" s="22">
        <f>IF(A15&lt;&gt;"",B3*12,"")</f>
        <v>3000</v>
      </c>
      <c r="C15" s="22">
        <f>IF(A15&lt;&gt;"",H14+B3*12,"")</f>
        <v>16820.666880000001</v>
      </c>
      <c r="D15" s="22">
        <f>IF(A15&lt;&gt;"",H14*B5/100,"")</f>
        <v>1105.6533504000001</v>
      </c>
      <c r="E15" s="22">
        <f>IF(A15&lt;&gt;"",B6,"")</f>
        <v>1000</v>
      </c>
      <c r="F15" s="22">
        <f t="shared" si="0"/>
        <v>105.65335040000014</v>
      </c>
      <c r="G15" s="22">
        <f>IF(A15&lt;&gt;"",F15*B7/100,"")</f>
        <v>19.503608483840022</v>
      </c>
      <c r="H15" s="22">
        <f>IF(A15&lt;&gt;"",H14+B3*12+D15-G15,"")</f>
        <v>17906.816621916161</v>
      </c>
    </row>
    <row r="16" spans="1:8" x14ac:dyDescent="0.35">
      <c r="A16" s="22">
        <f>IF(6&lt;=B4,6,"")</f>
        <v>6</v>
      </c>
      <c r="B16" s="22">
        <f>IF(A16&lt;&gt;"",B3*12,"")</f>
        <v>3000</v>
      </c>
      <c r="C16" s="22">
        <f>IF(A16&lt;&gt;"",H15+B3*12,"")</f>
        <v>20906.816621916161</v>
      </c>
      <c r="D16" s="22">
        <f>IF(A16&lt;&gt;"",H15*B5/100,"")</f>
        <v>1432.5453297532929</v>
      </c>
      <c r="E16" s="22">
        <f>IF(A16&lt;&gt;"",B6,"")</f>
        <v>1000</v>
      </c>
      <c r="F16" s="22">
        <f t="shared" si="0"/>
        <v>432.54532975329289</v>
      </c>
      <c r="G16" s="22">
        <f>IF(A16&lt;&gt;"",F16*B7/100,"")</f>
        <v>79.847867872457854</v>
      </c>
      <c r="H16" s="22">
        <f>IF(A16&lt;&gt;"",H15+B3*12+D16-G16,"")</f>
        <v>22259.514083796996</v>
      </c>
    </row>
    <row r="17" spans="1:8" x14ac:dyDescent="0.35">
      <c r="A17" s="22">
        <f>IF(7&lt;=B4,7,"")</f>
        <v>7</v>
      </c>
      <c r="B17" s="22">
        <f>IF(A17&lt;&gt;"",B3*12,"")</f>
        <v>3000</v>
      </c>
      <c r="C17" s="22">
        <f>IF(A17&lt;&gt;"",H16+B3*12,"")</f>
        <v>25259.514083796996</v>
      </c>
      <c r="D17" s="22">
        <f>IF(A17&lt;&gt;"",H16*B5/100,"")</f>
        <v>1780.7611267037596</v>
      </c>
      <c r="E17" s="22">
        <f>IF(A17&lt;&gt;"",B6,"")</f>
        <v>1000</v>
      </c>
      <c r="F17" s="22">
        <f t="shared" si="0"/>
        <v>780.7611267037596</v>
      </c>
      <c r="G17" s="22">
        <f>IF(A17&lt;&gt;"",F17*B7/100,"")</f>
        <v>144.128503989514</v>
      </c>
      <c r="H17" s="22">
        <f>IF(A17&lt;&gt;"",H16+B3*12+D17-G17,"")</f>
        <v>26896.146706511241</v>
      </c>
    </row>
    <row r="18" spans="1:8" x14ac:dyDescent="0.35">
      <c r="A18" s="22">
        <f>IF(8&lt;=B4,8,"")</f>
        <v>8</v>
      </c>
      <c r="B18" s="22">
        <f>IF(A18&lt;&gt;"",B3*12,"")</f>
        <v>3000</v>
      </c>
      <c r="C18" s="22">
        <f>IF(A18&lt;&gt;"",H17+B3*12,"")</f>
        <v>29896.146706511241</v>
      </c>
      <c r="D18" s="22">
        <f>IF(A18&lt;&gt;"",H17*B5/100,"")</f>
        <v>2151.6917365208992</v>
      </c>
      <c r="E18" s="22">
        <f>IF(A18&lt;&gt;"",B6,"")</f>
        <v>1000</v>
      </c>
      <c r="F18" s="22">
        <f t="shared" si="0"/>
        <v>1151.6917365208992</v>
      </c>
      <c r="G18" s="22">
        <f>IF(A18&lt;&gt;"",F18*B7/100,"")</f>
        <v>212.60229456175796</v>
      </c>
      <c r="H18" s="22">
        <f>IF(A18&lt;&gt;"",H17+B3*12+D18-G18,"")</f>
        <v>31835.23614847038</v>
      </c>
    </row>
    <row r="19" spans="1:8" x14ac:dyDescent="0.35">
      <c r="A19" s="22">
        <f>IF(9&lt;=B4,9,"")</f>
        <v>9</v>
      </c>
      <c r="B19" s="22">
        <f>IF(A19&lt;&gt;"",B3*12,"")</f>
        <v>3000</v>
      </c>
      <c r="C19" s="22">
        <f>IF(A19&lt;&gt;"",H18+B3*12,"")</f>
        <v>34835.23614847038</v>
      </c>
      <c r="D19" s="22">
        <f>IF(A19&lt;&gt;"",H18*B5/100,"")</f>
        <v>2546.8188918776304</v>
      </c>
      <c r="E19" s="22">
        <f>IF(A19&lt;&gt;"",B6,"")</f>
        <v>1000</v>
      </c>
      <c r="F19" s="22">
        <f t="shared" si="0"/>
        <v>1546.8188918776304</v>
      </c>
      <c r="G19" s="22">
        <f>IF(A19&lt;&gt;"",F19*B7/100,"")</f>
        <v>285.54276744061053</v>
      </c>
      <c r="H19" s="22">
        <f>IF(A19&lt;&gt;"",H18+B3*12+D19-G19,"")</f>
        <v>37096.512272907399</v>
      </c>
    </row>
    <row r="20" spans="1:8" x14ac:dyDescent="0.35">
      <c r="A20" s="22">
        <f>IF(10&lt;=B4,10,"")</f>
        <v>10</v>
      </c>
      <c r="B20" s="22">
        <f>IF(A20&lt;&gt;"",B3*12,"")</f>
        <v>3000</v>
      </c>
      <c r="C20" s="22">
        <f>IF(A20&lt;&gt;"",H19+B3*12,"")</f>
        <v>40096.512272907399</v>
      </c>
      <c r="D20" s="22">
        <f>IF(A20&lt;&gt;"",H19*B5/100,"")</f>
        <v>2967.7209818325919</v>
      </c>
      <c r="E20" s="22">
        <f>IF(A20&lt;&gt;"",B6,"")</f>
        <v>1000</v>
      </c>
      <c r="F20" s="22">
        <f t="shared" si="0"/>
        <v>1967.7209818325919</v>
      </c>
      <c r="G20" s="22">
        <f>IF(A20&lt;&gt;"",F20*B7/100,"")</f>
        <v>363.24129324629644</v>
      </c>
      <c r="H20" s="22">
        <f>IF(A20&lt;&gt;"",H19+B3*12+D20-G20,"")</f>
        <v>42700.991961493695</v>
      </c>
    </row>
    <row r="21" spans="1:8" x14ac:dyDescent="0.35">
      <c r="A21" s="22">
        <f>IF(11&lt;=B4,11,"")</f>
        <v>11</v>
      </c>
      <c r="B21" s="22">
        <f>IF(A21&lt;&gt;"",B3*12,"")</f>
        <v>3000</v>
      </c>
      <c r="C21" s="22">
        <f>IF(A21&lt;&gt;"",H20+B3*12,"")</f>
        <v>45700.991961493695</v>
      </c>
      <c r="D21" s="22">
        <f>IF(A21&lt;&gt;"",H20*B5/100,"")</f>
        <v>3416.0793569194957</v>
      </c>
      <c r="E21" s="22">
        <f>IF(A21&lt;&gt;"",B6,"")</f>
        <v>1000</v>
      </c>
      <c r="F21" s="22">
        <f t="shared" si="0"/>
        <v>2416.0793569194957</v>
      </c>
      <c r="G21" s="22">
        <f>IF(A21&lt;&gt;"",F21*B7/100,"")</f>
        <v>446.00824928733886</v>
      </c>
      <c r="H21" s="22">
        <f>IF(A21&lt;&gt;"",H20+B3*12+D21-G21,"")</f>
        <v>48671.063069125848</v>
      </c>
    </row>
    <row r="22" spans="1:8" x14ac:dyDescent="0.35">
      <c r="A22" s="22">
        <f>IF(12&lt;=B4,12,"")</f>
        <v>12</v>
      </c>
      <c r="B22" s="22">
        <f>IF(A22&lt;&gt;"",B3*12,"")</f>
        <v>3000</v>
      </c>
      <c r="C22" s="22">
        <f>IF(A22&lt;&gt;"",H21+B3*12,"")</f>
        <v>51671.063069125848</v>
      </c>
      <c r="D22" s="22">
        <f>IF(A22&lt;&gt;"",H21*B5/100,"")</f>
        <v>3893.6850455300678</v>
      </c>
      <c r="E22" s="22">
        <f>IF(A22&lt;&gt;"",B6,"")</f>
        <v>1000</v>
      </c>
      <c r="F22" s="22">
        <f t="shared" si="0"/>
        <v>2893.6850455300678</v>
      </c>
      <c r="G22" s="22">
        <f>IF(A22&lt;&gt;"",F22*B7/100,"")</f>
        <v>534.17425940485043</v>
      </c>
      <c r="H22" s="22">
        <f>IF(A22&lt;&gt;"",H21+B3*12+D22-G22,"")</f>
        <v>55030.573855251067</v>
      </c>
    </row>
    <row r="23" spans="1:8" x14ac:dyDescent="0.35">
      <c r="A23" s="22">
        <f>IF(13&lt;=B4,13,"")</f>
        <v>13</v>
      </c>
      <c r="B23" s="22">
        <f>IF(A23&lt;&gt;"",B3*12,"")</f>
        <v>3000</v>
      </c>
      <c r="C23" s="22">
        <f>IF(A23&lt;&gt;"",H22+B3*12,"")</f>
        <v>58030.573855251067</v>
      </c>
      <c r="D23" s="22">
        <f>IF(A23&lt;&gt;"",H22*B5/100,"")</f>
        <v>4402.4459084200853</v>
      </c>
      <c r="E23" s="22">
        <f>IF(A23&lt;&gt;"",B6,"")</f>
        <v>1000</v>
      </c>
      <c r="F23" s="22">
        <f t="shared" si="0"/>
        <v>3402.4459084200853</v>
      </c>
      <c r="G23" s="22">
        <f>IF(A23&lt;&gt;"",F23*B7/100,"")</f>
        <v>628.09151469434767</v>
      </c>
      <c r="H23" s="22">
        <f>IF(A23&lt;&gt;"",H22+B3*12+D23-G23,"")</f>
        <v>61804.928248976808</v>
      </c>
    </row>
    <row r="24" spans="1:8" x14ac:dyDescent="0.35">
      <c r="A24" s="22">
        <f>IF(14&lt;=B4,14,"")</f>
        <v>14</v>
      </c>
      <c r="B24" s="22">
        <f>IF(A24&lt;&gt;"",B3*12,"")</f>
        <v>3000</v>
      </c>
      <c r="C24" s="22">
        <f>IF(A24&lt;&gt;"",H23+B3*12,"")</f>
        <v>64804.928248976808</v>
      </c>
      <c r="D24" s="22">
        <f>IF(A24&lt;&gt;"",H23*B5/100,"")</f>
        <v>4944.3942599181446</v>
      </c>
      <c r="E24" s="22">
        <f>IF(A24&lt;&gt;"",B6,"")</f>
        <v>1000</v>
      </c>
      <c r="F24" s="22">
        <f t="shared" si="0"/>
        <v>3944.3942599181446</v>
      </c>
      <c r="G24" s="22">
        <f>IF(A24&lt;&gt;"",F24*B7/100,"")</f>
        <v>728.13518038088932</v>
      </c>
      <c r="H24" s="22">
        <f>IF(A24&lt;&gt;"",H23+B3*12+D24-G24,"")</f>
        <v>69021.187328514061</v>
      </c>
    </row>
    <row r="25" spans="1:8" x14ac:dyDescent="0.35">
      <c r="A25" s="22">
        <f>IF(15&lt;=B4,15,"")</f>
        <v>15</v>
      </c>
      <c r="B25" s="22">
        <f>IF(A25&lt;&gt;"",B3*12,"")</f>
        <v>3000</v>
      </c>
      <c r="C25" s="22">
        <f>IF(A25&lt;&gt;"",H24+B3*12,"")</f>
        <v>72021.187328514061</v>
      </c>
      <c r="D25" s="22">
        <f>IF(A25&lt;&gt;"",H24*B5/100,"")</f>
        <v>5521.6949862811252</v>
      </c>
      <c r="E25" s="22">
        <f>IF(A25&lt;&gt;"",B6,"")</f>
        <v>1000</v>
      </c>
      <c r="F25" s="22">
        <f t="shared" si="0"/>
        <v>4521.6949862811252</v>
      </c>
      <c r="G25" s="22">
        <f>IF(A25&lt;&gt;"",F25*B7/100,"")</f>
        <v>834.70489446749559</v>
      </c>
      <c r="H25" s="22">
        <f>IF(A25&lt;&gt;"",H24+B3*12+D25-G25,"")</f>
        <v>76708.177420327702</v>
      </c>
    </row>
    <row r="26" spans="1:8" x14ac:dyDescent="0.35">
      <c r="A26" s="22">
        <f>IF(16&lt;=B4,16,"")</f>
        <v>16</v>
      </c>
      <c r="B26" s="22">
        <f>IF(A26&lt;&gt;"",B3*12,"")</f>
        <v>3000</v>
      </c>
      <c r="C26" s="22">
        <f>IF(A26&lt;&gt;"",H25+B3*12,"")</f>
        <v>79708.177420327702</v>
      </c>
      <c r="D26" s="22">
        <f>IF(A26&lt;&gt;"",H25*B5/100,"")</f>
        <v>6136.6541936262165</v>
      </c>
      <c r="E26" s="22">
        <f>IF(A26&lt;&gt;"",B6,"")</f>
        <v>1000</v>
      </c>
      <c r="F26" s="22">
        <f t="shared" si="0"/>
        <v>5136.6541936262165</v>
      </c>
      <c r="G26" s="22">
        <f>IF(A26&lt;&gt;"",F26*B7/100,"")</f>
        <v>948.22636414339945</v>
      </c>
      <c r="H26" s="22">
        <f>IF(A26&lt;&gt;"",H25+B3*12+D26-G26,"")</f>
        <v>84896.605249810527</v>
      </c>
    </row>
    <row r="27" spans="1:8" x14ac:dyDescent="0.35">
      <c r="A27" s="22">
        <f>IF(17&lt;=B4,17,"")</f>
        <v>17</v>
      </c>
      <c r="B27" s="22">
        <f>IF(A27&lt;&gt;"",B3*12,"")</f>
        <v>3000</v>
      </c>
      <c r="C27" s="22">
        <f>IF(A27&lt;&gt;"",H26+B3*12,"")</f>
        <v>87896.605249810527</v>
      </c>
      <c r="D27" s="22">
        <f>IF(A27&lt;&gt;"",H26*B5/100,"")</f>
        <v>6791.7284199848418</v>
      </c>
      <c r="E27" s="22">
        <f>IF(A27&lt;&gt;"",B6,"")</f>
        <v>1000</v>
      </c>
      <c r="F27" s="22">
        <f t="shared" si="0"/>
        <v>5791.7284199848418</v>
      </c>
      <c r="G27" s="22">
        <f>IF(A27&lt;&gt;"",F27*B7/100,"")</f>
        <v>1069.1530663292017</v>
      </c>
      <c r="H27" s="22">
        <f>IF(A27&lt;&gt;"",H26+B3*12+D27-G27,"")</f>
        <v>93619.180603466157</v>
      </c>
    </row>
    <row r="28" spans="1:8" x14ac:dyDescent="0.35">
      <c r="A28" s="22">
        <f>IF(18&lt;=B4,18,"")</f>
        <v>18</v>
      </c>
      <c r="B28" s="22">
        <f>IF(A28&lt;&gt;"",B3*12,"")</f>
        <v>3000</v>
      </c>
      <c r="C28" s="22">
        <f>IF(A28&lt;&gt;"",H27+B3*12,"")</f>
        <v>96619.180603466157</v>
      </c>
      <c r="D28" s="22">
        <f>IF(A28&lt;&gt;"",H27*B5/100,"")</f>
        <v>7489.5344482772925</v>
      </c>
      <c r="E28" s="22">
        <f>IF(A28&lt;&gt;"",B6,"")</f>
        <v>1000</v>
      </c>
      <c r="F28" s="22">
        <f t="shared" si="0"/>
        <v>6489.5344482772925</v>
      </c>
      <c r="G28" s="22">
        <f>IF(A28&lt;&gt;"",F28*B7/100,"")</f>
        <v>1197.968059151988</v>
      </c>
      <c r="H28" s="22">
        <f>IF(A28&lt;&gt;"",H27+B3*12+D28-G28,"")</f>
        <v>102910.74699259146</v>
      </c>
    </row>
    <row r="29" spans="1:8" x14ac:dyDescent="0.35">
      <c r="A29" s="22">
        <f>IF(19&lt;=B4,19,"")</f>
        <v>19</v>
      </c>
      <c r="B29" s="22">
        <f>IF(A29&lt;&gt;"",B3*12,"")</f>
        <v>3000</v>
      </c>
      <c r="C29" s="22">
        <f>IF(A29&lt;&gt;"",H28+B3*12,"")</f>
        <v>105910.74699259146</v>
      </c>
      <c r="D29" s="22">
        <f>IF(A29&lt;&gt;"",H28*B5/100,"")</f>
        <v>8232.8597594073162</v>
      </c>
      <c r="E29" s="22">
        <f>IF(A29&lt;&gt;"",B6,"")</f>
        <v>1000</v>
      </c>
      <c r="F29" s="22">
        <f t="shared" si="0"/>
        <v>7232.8597594073162</v>
      </c>
      <c r="G29" s="22">
        <f>IF(A29&lt;&gt;"",F29*B7/100,"")</f>
        <v>1335.1859115865905</v>
      </c>
      <c r="H29" s="22">
        <f>IF(A29&lt;&gt;"",H28+B3*12+D29-G29,"")</f>
        <v>112808.42084041219</v>
      </c>
    </row>
    <row r="30" spans="1:8" x14ac:dyDescent="0.35">
      <c r="A30" s="22">
        <f>IF(20&lt;=B4,20,"")</f>
        <v>20</v>
      </c>
      <c r="B30" s="22">
        <f>IF(A30&lt;&gt;"",B3*12,"")</f>
        <v>3000</v>
      </c>
      <c r="C30" s="22">
        <f>IF(A30&lt;&gt;"",H29+B3*12,"")</f>
        <v>115808.42084041219</v>
      </c>
      <c r="D30" s="22">
        <f>IF(A30&lt;&gt;"",H29*B5/100,"")</f>
        <v>9024.6736672329753</v>
      </c>
      <c r="E30" s="22">
        <f>IF(A30&lt;&gt;"",B6,"")</f>
        <v>1000</v>
      </c>
      <c r="F30" s="22">
        <f t="shared" si="0"/>
        <v>8024.6736672329753</v>
      </c>
      <c r="G30" s="22">
        <f>IF(A30&lt;&gt;"",F30*B7/100,"")</f>
        <v>1481.3547589712068</v>
      </c>
      <c r="H30" s="22">
        <f>IF(A30&lt;&gt;"",H29+B3*12+D30-G30,"")</f>
        <v>123351.73974867395</v>
      </c>
    </row>
    <row r="31" spans="1:8" x14ac:dyDescent="0.35">
      <c r="A31" s="22">
        <f>IF(21&lt;=B4,21,"")</f>
        <v>21</v>
      </c>
      <c r="B31" s="22">
        <f>IF(A31&lt;&gt;"",B3*12,"")</f>
        <v>3000</v>
      </c>
      <c r="C31" s="22">
        <f>IF(A31&lt;&gt;"",H30+B3*12,"")</f>
        <v>126351.73974867395</v>
      </c>
      <c r="D31" s="22">
        <f>IF(A31&lt;&gt;"",H30*B5/100,"")</f>
        <v>9868.1391798939167</v>
      </c>
      <c r="E31" s="22">
        <f>IF(A31&lt;&gt;"",B6,"")</f>
        <v>1000</v>
      </c>
      <c r="F31" s="22">
        <f t="shared" si="0"/>
        <v>8868.1391798939167</v>
      </c>
      <c r="G31" s="22">
        <f>IF(A31&lt;&gt;"",F31*B7/100,"")</f>
        <v>1637.0584926084166</v>
      </c>
      <c r="H31" s="22">
        <f>IF(A31&lt;&gt;"",H30+B3*12+D31-G31,"")</f>
        <v>134582.82043595944</v>
      </c>
    </row>
    <row r="32" spans="1:8" x14ac:dyDescent="0.35">
      <c r="A32" s="22">
        <f>IF(22&lt;=B4,22,"")</f>
        <v>22</v>
      </c>
      <c r="B32" s="22">
        <f>IF(A32&lt;&gt;"",B3*12,"")</f>
        <v>3000</v>
      </c>
      <c r="C32" s="22">
        <f>IF(A32&lt;&gt;"",H31+B3*12,"")</f>
        <v>137582.82043595944</v>
      </c>
      <c r="D32" s="22">
        <f>IF(A32&lt;&gt;"",H31*B5/100,"")</f>
        <v>10766.625634876755</v>
      </c>
      <c r="E32" s="22">
        <f>IF(A32&lt;&gt;"",B6,"")</f>
        <v>1000</v>
      </c>
      <c r="F32" s="22">
        <f t="shared" si="0"/>
        <v>9766.6256348767547</v>
      </c>
      <c r="G32" s="22">
        <f>IF(A32&lt;&gt;"",F32*B7/100,"")</f>
        <v>1802.9190921982486</v>
      </c>
      <c r="H32" s="22">
        <f>IF(A32&lt;&gt;"",H31+B3*12+D32-G32,"")</f>
        <v>146546.52697863794</v>
      </c>
    </row>
    <row r="33" spans="1:8" x14ac:dyDescent="0.35">
      <c r="A33" s="22">
        <f>IF(23&lt;=B4,23,"")</f>
        <v>23</v>
      </c>
      <c r="B33" s="22">
        <f>IF(A33&lt;&gt;"",B3*12,"")</f>
        <v>3000</v>
      </c>
      <c r="C33" s="22">
        <f>IF(A33&lt;&gt;"",H32+B3*12,"")</f>
        <v>149546.52697863794</v>
      </c>
      <c r="D33" s="22">
        <f>IF(A33&lt;&gt;"",H32*B5/100,"")</f>
        <v>11723.722158291035</v>
      </c>
      <c r="E33" s="22">
        <f>IF(A33&lt;&gt;"",B6,"")</f>
        <v>1000</v>
      </c>
      <c r="F33" s="22">
        <f t="shared" si="0"/>
        <v>10723.722158291035</v>
      </c>
      <c r="G33" s="22">
        <f>IF(A33&lt;&gt;"",F33*B7/100,"")</f>
        <v>1979.5991104205248</v>
      </c>
      <c r="H33" s="22">
        <f>IF(A33&lt;&gt;"",H32+B3*12+D33-G33,"")</f>
        <v>159290.65002650843</v>
      </c>
    </row>
    <row r="34" spans="1:8" x14ac:dyDescent="0.35">
      <c r="A34" s="22">
        <f>IF(24&lt;=B4,24,"")</f>
        <v>24</v>
      </c>
      <c r="B34" s="22">
        <f>IF(A34&lt;&gt;"",B3*12,"")</f>
        <v>3000</v>
      </c>
      <c r="C34" s="22">
        <f>IF(A34&lt;&gt;"",H33+B3*12,"")</f>
        <v>162290.65002650843</v>
      </c>
      <c r="D34" s="22">
        <f>IF(A34&lt;&gt;"",H33*B5/100,"")</f>
        <v>12743.252002120675</v>
      </c>
      <c r="E34" s="22">
        <f>IF(A34&lt;&gt;"",B6,"")</f>
        <v>1000</v>
      </c>
      <c r="F34" s="22">
        <f t="shared" si="0"/>
        <v>11743.252002120675</v>
      </c>
      <c r="G34" s="22">
        <f>IF(A34&lt;&gt;"",F34*B7/100,"")</f>
        <v>2167.8043195914761</v>
      </c>
      <c r="H34" s="22">
        <f>IF(A34&lt;&gt;"",H33+B3*12+D34-G34,"")</f>
        <v>172866.09770903765</v>
      </c>
    </row>
    <row r="35" spans="1:8" x14ac:dyDescent="0.35">
      <c r="A35" s="22">
        <f>IF(25&lt;=B4,25,"")</f>
        <v>25</v>
      </c>
      <c r="B35" s="22">
        <f>IF(A35&lt;&gt;"",B3*12,"")</f>
        <v>3000</v>
      </c>
      <c r="C35" s="22">
        <f>IF(A35&lt;&gt;"",H34+B3*12,"")</f>
        <v>175866.09770903765</v>
      </c>
      <c r="D35" s="22">
        <f>IF(A35&lt;&gt;"",H34*B5/100,"")</f>
        <v>13829.287816723012</v>
      </c>
      <c r="E35" s="22">
        <f>IF(A35&lt;&gt;"",B6,"")</f>
        <v>1000</v>
      </c>
      <c r="F35" s="22">
        <f t="shared" si="0"/>
        <v>12829.287816723012</v>
      </c>
      <c r="G35" s="22">
        <f>IF(A35&lt;&gt;"",F35*B7/100,"")</f>
        <v>2368.2865309670674</v>
      </c>
      <c r="H35" s="22">
        <f>IF(A35&lt;&gt;"",H34+B3*12+D35-G35,"")</f>
        <v>187327.0989947936</v>
      </c>
    </row>
    <row r="36" spans="1:8" x14ac:dyDescent="0.35">
      <c r="A36" s="22">
        <f>IF(26&lt;=B4,26,"")</f>
        <v>26</v>
      </c>
      <c r="B36" s="22">
        <f>IF(A36&lt;&gt;"",B3*12,"")</f>
        <v>3000</v>
      </c>
      <c r="C36" s="22">
        <f>IF(A36&lt;&gt;"",H35+B3*12,"")</f>
        <v>190327.0989947936</v>
      </c>
      <c r="D36" s="22">
        <f>IF(A36&lt;&gt;"",H35*B5/100,"")</f>
        <v>14986.167919583488</v>
      </c>
      <c r="E36" s="22">
        <f>IF(A36&lt;&gt;"",B6,"")</f>
        <v>1000</v>
      </c>
      <c r="F36" s="22">
        <f t="shared" si="0"/>
        <v>13986.167919583488</v>
      </c>
      <c r="G36" s="22">
        <f>IF(A36&lt;&gt;"",F36*B7/100,"")</f>
        <v>2581.8465979551115</v>
      </c>
      <c r="H36" s="22">
        <f>IF(A36&lt;&gt;"",H35+B3*12+D36-G36,"")</f>
        <v>202731.42031642198</v>
      </c>
    </row>
    <row r="37" spans="1:8" x14ac:dyDescent="0.35">
      <c r="A37" s="22">
        <f>IF(27&lt;=B4,27,"")</f>
        <v>27</v>
      </c>
      <c r="B37" s="22">
        <f>IF(A37&lt;&gt;"",B3*12,"")</f>
        <v>3000</v>
      </c>
      <c r="C37" s="22">
        <f>IF(A37&lt;&gt;"",H36+B3*12,"")</f>
        <v>205731.42031642198</v>
      </c>
      <c r="D37" s="22">
        <f>IF(A37&lt;&gt;"",H36*B5/100,"")</f>
        <v>16218.513625313759</v>
      </c>
      <c r="E37" s="22">
        <f>IF(A37&lt;&gt;"",B6,"")</f>
        <v>1000</v>
      </c>
      <c r="F37" s="22">
        <f t="shared" si="0"/>
        <v>15218.513625313759</v>
      </c>
      <c r="G37" s="22">
        <f>IF(A37&lt;&gt;"",F37*B7/100,"")</f>
        <v>2809.3376152329192</v>
      </c>
      <c r="H37" s="22">
        <f>IF(A37&lt;&gt;"",H36+B3*12+D37-G37,"")</f>
        <v>219140.59632650283</v>
      </c>
    </row>
    <row r="38" spans="1:8" x14ac:dyDescent="0.35">
      <c r="A38" s="22">
        <f>IF(28&lt;=B4,28,"")</f>
        <v>28</v>
      </c>
      <c r="B38" s="22">
        <f>IF(A38&lt;&gt;"",B3*12,"")</f>
        <v>3000</v>
      </c>
      <c r="C38" s="22">
        <f>IF(A38&lt;&gt;"",H37+B3*12,"")</f>
        <v>222140.59632650283</v>
      </c>
      <c r="D38" s="22">
        <f>IF(A38&lt;&gt;"",H37*B5/100,"")</f>
        <v>17531.247706120226</v>
      </c>
      <c r="E38" s="22">
        <f>IF(A38&lt;&gt;"",B6,"")</f>
        <v>1000</v>
      </c>
      <c r="F38" s="22">
        <f t="shared" si="0"/>
        <v>16531.247706120226</v>
      </c>
      <c r="G38" s="22">
        <f>IF(A38&lt;&gt;"",F38*B7/100,"")</f>
        <v>3051.6683265497932</v>
      </c>
      <c r="H38" s="22">
        <f>IF(A38&lt;&gt;"",H37+B3*12+D38-G38,"")</f>
        <v>236620.17570607326</v>
      </c>
    </row>
    <row r="39" spans="1:8" x14ac:dyDescent="0.35">
      <c r="A39" s="22">
        <f>IF(29&lt;=B4,29,"")</f>
        <v>29</v>
      </c>
      <c r="B39" s="22">
        <f>IF(A39&lt;&gt;"",B3*12,"")</f>
        <v>3000</v>
      </c>
      <c r="C39" s="22">
        <f>IF(A39&lt;&gt;"",H38+B3*12,"")</f>
        <v>239620.17570607326</v>
      </c>
      <c r="D39" s="22">
        <f>IF(A39&lt;&gt;"",H38*B5/100,"")</f>
        <v>18929.614056485862</v>
      </c>
      <c r="E39" s="22">
        <f>IF(A39&lt;&gt;"",B6,"")</f>
        <v>1000</v>
      </c>
      <c r="F39" s="22">
        <f t="shared" si="0"/>
        <v>17929.614056485862</v>
      </c>
      <c r="G39" s="22">
        <f>IF(A39&lt;&gt;"",F39*B7/100,"")</f>
        <v>3309.8067548272893</v>
      </c>
      <c r="H39" s="22">
        <f>IF(A39&lt;&gt;"",H38+B3*12+D39-G39,"")</f>
        <v>255239.98300773182</v>
      </c>
    </row>
    <row r="40" spans="1:8" x14ac:dyDescent="0.35">
      <c r="A40" s="22">
        <f>IF(30&lt;=B4,30,"")</f>
        <v>30</v>
      </c>
      <c r="B40" s="22">
        <f>IF(A40&lt;&gt;"",B3*12,"")</f>
        <v>3000</v>
      </c>
      <c r="C40" s="22">
        <f>IF(A40&lt;&gt;"",H39+B3*12,"")</f>
        <v>258239.98300773182</v>
      </c>
      <c r="D40" s="22">
        <f>IF(A40&lt;&gt;"",H39*B5/100,"")</f>
        <v>20419.198640618546</v>
      </c>
      <c r="E40" s="22">
        <f>IF(A40&lt;&gt;"",B6,"")</f>
        <v>1000</v>
      </c>
      <c r="F40" s="22">
        <f t="shared" si="0"/>
        <v>19419.198640618546</v>
      </c>
      <c r="G40" s="22">
        <f>IF(A40&lt;&gt;"",F40*B7/100,"")</f>
        <v>3584.7840690581834</v>
      </c>
      <c r="H40" s="22">
        <f>IF(A40&lt;&gt;"",H39+B3*12+D40-G40,"")</f>
        <v>275074.39757929218</v>
      </c>
    </row>
    <row r="41" spans="1:8" x14ac:dyDescent="0.35">
      <c r="A41" s="22">
        <f>IF(31&lt;=B4,31,"")</f>
        <v>31</v>
      </c>
      <c r="B41" s="22">
        <f>IF(A41&lt;&gt;"",B3*12,"")</f>
        <v>3000</v>
      </c>
      <c r="C41" s="22">
        <f>IF(A41&lt;&gt;"",H40+B3*12,"")</f>
        <v>278074.39757929218</v>
      </c>
      <c r="D41" s="22">
        <f>IF(A41&lt;&gt;"",H40*B5/100,"")</f>
        <v>22005.951806343375</v>
      </c>
      <c r="E41" s="22">
        <f>IF(A41&lt;&gt;"",B6,"")</f>
        <v>1000</v>
      </c>
      <c r="F41" s="22">
        <f t="shared" si="0"/>
        <v>21005.951806343375</v>
      </c>
      <c r="G41" s="22">
        <f>IF(A41&lt;&gt;"",F41*B7/100,"")</f>
        <v>3877.6987034509866</v>
      </c>
      <c r="H41" s="22">
        <f>IF(A41&lt;&gt;"",H40+B3*12+D41-G41,"")</f>
        <v>296202.65068218461</v>
      </c>
    </row>
    <row r="42" spans="1:8" x14ac:dyDescent="0.35">
      <c r="A42" s="22">
        <f>IF(32&lt;=B4,32,"")</f>
        <v>32</v>
      </c>
      <c r="B42" s="22">
        <f>IF(A42&lt;&gt;"",B3*12,"")</f>
        <v>3000</v>
      </c>
      <c r="C42" s="22">
        <f>IF(A42&lt;&gt;"",H41+B3*12,"")</f>
        <v>299202.65068218461</v>
      </c>
      <c r="D42" s="22">
        <f>IF(A42&lt;&gt;"",H41*B5/100,"")</f>
        <v>23696.212054574768</v>
      </c>
      <c r="E42" s="22">
        <f>IF(A42&lt;&gt;"",B6,"")</f>
        <v>1000</v>
      </c>
      <c r="F42" s="22">
        <f t="shared" si="0"/>
        <v>22696.212054574768</v>
      </c>
      <c r="G42" s="22">
        <f>IF(A42&lt;&gt;"",F42*B7/100,"")</f>
        <v>4189.7207452745015</v>
      </c>
      <c r="H42" s="22">
        <f>IF(A42&lt;&gt;"",H41+B3*12+D42-G42,"")</f>
        <v>318709.14199148485</v>
      </c>
    </row>
    <row r="43" spans="1:8" x14ac:dyDescent="0.35">
      <c r="A43" s="22">
        <f>IF(33&lt;=B4,33,"")</f>
        <v>33</v>
      </c>
      <c r="B43" s="22">
        <f>IF(A43&lt;&gt;"",B3*12,"")</f>
        <v>3000</v>
      </c>
      <c r="C43" s="22">
        <f>IF(A43&lt;&gt;"",H42+B3*12,"")</f>
        <v>321709.14199148485</v>
      </c>
      <c r="D43" s="22">
        <f>IF(A43&lt;&gt;"",H42*B5/100,"")</f>
        <v>25496.731359318786</v>
      </c>
      <c r="E43" s="22">
        <f>IF(A43&lt;&gt;"",B6,"")</f>
        <v>1000</v>
      </c>
      <c r="F43" s="22">
        <f t="shared" si="0"/>
        <v>24496.731359318786</v>
      </c>
      <c r="G43" s="22">
        <f>IF(A43&lt;&gt;"",F43*B7/100,"")</f>
        <v>4522.0966089302474</v>
      </c>
      <c r="H43" s="22">
        <f>IF(A43&lt;&gt;"",H42+B3*12+D43-G43,"")</f>
        <v>342683.77674187336</v>
      </c>
    </row>
    <row r="44" spans="1:8" x14ac:dyDescent="0.35">
      <c r="A44" s="22">
        <f>IF(34&lt;=B4,34,"")</f>
        <v>34</v>
      </c>
      <c r="B44" s="22">
        <f>IF(A44&lt;&gt;"",B3*12,"")</f>
        <v>3000</v>
      </c>
      <c r="C44" s="22">
        <f>IF(A44&lt;&gt;"",H43+B3*12,"")</f>
        <v>345683.77674187336</v>
      </c>
      <c r="D44" s="22">
        <f>IF(A44&lt;&gt;"",H43*B5/100,"")</f>
        <v>27414.702139349869</v>
      </c>
      <c r="E44" s="22">
        <f>IF(A44&lt;&gt;"",B6,"")</f>
        <v>1000</v>
      </c>
      <c r="F44" s="22">
        <f t="shared" si="0"/>
        <v>26414.702139349869</v>
      </c>
      <c r="G44" s="22">
        <f>IF(A44&lt;&gt;"",F44*B7/100,"")</f>
        <v>4876.1540149239854</v>
      </c>
      <c r="H44" s="22">
        <f>IF(A44&lt;&gt;"",H43+B3*12+D44-G44,"")</f>
        <v>368222.32486629928</v>
      </c>
    </row>
    <row r="45" spans="1:8" x14ac:dyDescent="0.35">
      <c r="A45" s="22">
        <f>IF(35&lt;=B4,35,"")</f>
        <v>35</v>
      </c>
      <c r="B45" s="22">
        <f>IF(A45&lt;&gt;"",B3*12,"")</f>
        <v>3000</v>
      </c>
      <c r="C45" s="22">
        <f>IF(A45&lt;&gt;"",H44+B3*12,"")</f>
        <v>371222.32486629928</v>
      </c>
      <c r="D45" s="22">
        <f>IF(A45&lt;&gt;"",H44*B5/100,"")</f>
        <v>29457.785989303942</v>
      </c>
      <c r="E45" s="22">
        <f>IF(A45&lt;&gt;"",B6,"")</f>
        <v>1000</v>
      </c>
      <c r="F45" s="22">
        <f t="shared" si="0"/>
        <v>28457.785989303942</v>
      </c>
      <c r="G45" s="22">
        <f>IF(A45&lt;&gt;"",F45*B7/100,"")</f>
        <v>5253.3072936255066</v>
      </c>
      <c r="H45" s="22">
        <f>IF(A45&lt;&gt;"",H44+B3*12+D45-G45,"")</f>
        <v>395426.80356197775</v>
      </c>
    </row>
    <row r="46" spans="1:8" x14ac:dyDescent="0.35">
      <c r="A46" s="22" t="str">
        <f>IF(36&lt;=B4,36,"")</f>
        <v/>
      </c>
      <c r="B46" s="22" t="str">
        <f>IF(A46&lt;&gt;"",B3*12,"")</f>
        <v/>
      </c>
      <c r="C46" s="22" t="str">
        <f>IF(A46&lt;&gt;"",H45+B3*12,"")</f>
        <v/>
      </c>
      <c r="D46" s="22" t="str">
        <f>IF(A46&lt;&gt;"",H45*B5/100,"")</f>
        <v/>
      </c>
      <c r="E46" s="22" t="str">
        <f>IF(A46&lt;&gt;"",B6,"")</f>
        <v/>
      </c>
      <c r="F46" s="22" t="str">
        <f t="shared" si="0"/>
        <v/>
      </c>
      <c r="G46" s="22" t="str">
        <f>IF(A46&lt;&gt;"",F46*B7/100,"")</f>
        <v/>
      </c>
      <c r="H46" s="22" t="str">
        <f>IF(A46&lt;&gt;"",H45+B3*12+D46-G46,"")</f>
        <v/>
      </c>
    </row>
    <row r="47" spans="1:8" x14ac:dyDescent="0.35">
      <c r="A47" s="22" t="str">
        <f>IF(37&lt;=B4,37,"")</f>
        <v/>
      </c>
      <c r="B47" s="22" t="str">
        <f>IF(A47&lt;&gt;"",B3*12,"")</f>
        <v/>
      </c>
      <c r="C47" s="22" t="str">
        <f>IF(A47&lt;&gt;"",H46+B3*12,"")</f>
        <v/>
      </c>
      <c r="D47" s="22" t="str">
        <f>IF(A47&lt;&gt;"",H46*B5/100,"")</f>
        <v/>
      </c>
      <c r="E47" s="22" t="str">
        <f>IF(A47&lt;&gt;"",B6,"")</f>
        <v/>
      </c>
      <c r="F47" s="22" t="str">
        <f t="shared" si="0"/>
        <v/>
      </c>
      <c r="G47" s="22" t="str">
        <f>IF(A47&lt;&gt;"",F47*B7/100,"")</f>
        <v/>
      </c>
      <c r="H47" s="22" t="str">
        <f>IF(A47&lt;&gt;"",H46+B3*12+D47-G47,"")</f>
        <v/>
      </c>
    </row>
    <row r="48" spans="1:8" x14ac:dyDescent="0.35">
      <c r="A48" s="22" t="str">
        <f>IF(38&lt;=B4,38,"")</f>
        <v/>
      </c>
      <c r="B48" s="22" t="str">
        <f>IF(A48&lt;&gt;"",B3*12,"")</f>
        <v/>
      </c>
      <c r="C48" s="22" t="str">
        <f>IF(A48&lt;&gt;"",H47+B3*12,"")</f>
        <v/>
      </c>
      <c r="D48" s="22" t="str">
        <f>IF(A48&lt;&gt;"",H47*B5/100,"")</f>
        <v/>
      </c>
      <c r="E48" s="22" t="str">
        <f>IF(A48&lt;&gt;"",B6,"")</f>
        <v/>
      </c>
      <c r="F48" s="22" t="str">
        <f t="shared" si="0"/>
        <v/>
      </c>
      <c r="G48" s="22" t="str">
        <f>IF(A48&lt;&gt;"",F48*B7/100,"")</f>
        <v/>
      </c>
      <c r="H48" s="22" t="str">
        <f>IF(A48&lt;&gt;"",H47+B3*12+D48-G48,"")</f>
        <v/>
      </c>
    </row>
    <row r="49" spans="1:8" x14ac:dyDescent="0.35">
      <c r="A49" s="22" t="str">
        <f>IF(39&lt;=B4,39,"")</f>
        <v/>
      </c>
      <c r="B49" s="22" t="str">
        <f>IF(A49&lt;&gt;"",B3*12,"")</f>
        <v/>
      </c>
      <c r="C49" s="22" t="str">
        <f>IF(A49&lt;&gt;"",H48+B3*12,"")</f>
        <v/>
      </c>
      <c r="D49" s="22" t="str">
        <f>IF(A49&lt;&gt;"",H48*B5/100,"")</f>
        <v/>
      </c>
      <c r="E49" s="22" t="str">
        <f>IF(A49&lt;&gt;"",B6,"")</f>
        <v/>
      </c>
      <c r="F49" s="22" t="str">
        <f t="shared" si="0"/>
        <v/>
      </c>
      <c r="G49" s="22" t="str">
        <f>IF(A49&lt;&gt;"",F49*B7/100,"")</f>
        <v/>
      </c>
      <c r="H49" s="22" t="str">
        <f>IF(A49&lt;&gt;"",H48+B3*12+D49-G49,"")</f>
        <v/>
      </c>
    </row>
    <row r="50" spans="1:8" x14ac:dyDescent="0.35">
      <c r="A50" s="22" t="str">
        <f>IF(40&lt;=B4,40,"")</f>
        <v/>
      </c>
      <c r="B50" s="22" t="str">
        <f>IF(A50&lt;&gt;"",B3*12,"")</f>
        <v/>
      </c>
      <c r="C50" s="22" t="str">
        <f>IF(A50&lt;&gt;"",H49+B3*12,"")</f>
        <v/>
      </c>
      <c r="D50" s="22" t="str">
        <f>IF(A50&lt;&gt;"",H49*B5/100,"")</f>
        <v/>
      </c>
      <c r="E50" s="22" t="str">
        <f>IF(A50&lt;&gt;"",B6,"")</f>
        <v/>
      </c>
      <c r="F50" s="22" t="str">
        <f t="shared" si="0"/>
        <v/>
      </c>
      <c r="G50" s="22" t="str">
        <f>IF(A50&lt;&gt;"",F50*B7/100,"")</f>
        <v/>
      </c>
      <c r="H50" s="22" t="str">
        <f>IF(A50&lt;&gt;"",H49+B3*12+D50-G50,"")</f>
        <v/>
      </c>
    </row>
    <row r="51" spans="1:8" x14ac:dyDescent="0.35">
      <c r="A51" s="22" t="str">
        <f>IF(41&lt;=B4,41,"")</f>
        <v/>
      </c>
      <c r="B51" s="22" t="str">
        <f>IF(A51&lt;&gt;"",B3*12,"")</f>
        <v/>
      </c>
      <c r="C51" s="22" t="str">
        <f>IF(A51&lt;&gt;"",H50+B3*12,"")</f>
        <v/>
      </c>
      <c r="D51" s="22" t="str">
        <f>IF(A51&lt;&gt;"",H50*B5/100,"")</f>
        <v/>
      </c>
      <c r="E51" s="22" t="str">
        <f>IF(A51&lt;&gt;"",B6,"")</f>
        <v/>
      </c>
      <c r="F51" s="22" t="str">
        <f t="shared" si="0"/>
        <v/>
      </c>
      <c r="G51" s="22" t="str">
        <f>IF(A51&lt;&gt;"",F51*B7/100,"")</f>
        <v/>
      </c>
      <c r="H51" s="22" t="str">
        <f>IF(A51&lt;&gt;"",H50+B3*12+D51-G51,"")</f>
        <v/>
      </c>
    </row>
    <row r="52" spans="1:8" x14ac:dyDescent="0.35">
      <c r="A52" s="22" t="str">
        <f>IF(42&lt;=B4,42,"")</f>
        <v/>
      </c>
      <c r="B52" s="22" t="str">
        <f>IF(A52&lt;&gt;"",B3*12,"")</f>
        <v/>
      </c>
      <c r="C52" s="22" t="str">
        <f>IF(A52&lt;&gt;"",H51+B3*12,"")</f>
        <v/>
      </c>
      <c r="D52" s="22" t="str">
        <f>IF(A52&lt;&gt;"",H51*B5/100,"")</f>
        <v/>
      </c>
      <c r="E52" s="22" t="str">
        <f>IF(A52&lt;&gt;"",B6,"")</f>
        <v/>
      </c>
      <c r="F52" s="22" t="str">
        <f t="shared" si="0"/>
        <v/>
      </c>
      <c r="G52" s="22" t="str">
        <f>IF(A52&lt;&gt;"",F52*B7/100,"")</f>
        <v/>
      </c>
      <c r="H52" s="22" t="str">
        <f>IF(A52&lt;&gt;"",H51+B3*12+D52-G52,"")</f>
        <v/>
      </c>
    </row>
    <row r="53" spans="1:8" x14ac:dyDescent="0.35">
      <c r="A53" s="22" t="str">
        <f>IF(43&lt;=B4,43,"")</f>
        <v/>
      </c>
      <c r="B53" s="22" t="str">
        <f>IF(A53&lt;&gt;"",B3*12,"")</f>
        <v/>
      </c>
      <c r="C53" s="22" t="str">
        <f>IF(A53&lt;&gt;"",H52+B3*12,"")</f>
        <v/>
      </c>
      <c r="D53" s="22" t="str">
        <f>IF(A53&lt;&gt;"",H52*B5/100,"")</f>
        <v/>
      </c>
      <c r="E53" s="22" t="str">
        <f>IF(A53&lt;&gt;"",B6,"")</f>
        <v/>
      </c>
      <c r="F53" s="22" t="str">
        <f t="shared" si="0"/>
        <v/>
      </c>
      <c r="G53" s="22" t="str">
        <f>IF(A53&lt;&gt;"",F53*B7/100,"")</f>
        <v/>
      </c>
      <c r="H53" s="22" t="str">
        <f>IF(A53&lt;&gt;"",H52+B3*12+D53-G53,"")</f>
        <v/>
      </c>
    </row>
    <row r="54" spans="1:8" x14ac:dyDescent="0.35">
      <c r="A54" s="22" t="str">
        <f>IF(44&lt;=B4,44,"")</f>
        <v/>
      </c>
      <c r="B54" s="22" t="str">
        <f>IF(A54&lt;&gt;"",B3*12,"")</f>
        <v/>
      </c>
      <c r="C54" s="22" t="str">
        <f>IF(A54&lt;&gt;"",H53+B3*12,"")</f>
        <v/>
      </c>
      <c r="D54" s="22" t="str">
        <f>IF(A54&lt;&gt;"",H53*B5/100,"")</f>
        <v/>
      </c>
      <c r="E54" s="22" t="str">
        <f>IF(A54&lt;&gt;"",B6,"")</f>
        <v/>
      </c>
      <c r="F54" s="22" t="str">
        <f t="shared" si="0"/>
        <v/>
      </c>
      <c r="G54" s="22" t="str">
        <f>IF(A54&lt;&gt;"",F54*B7/100,"")</f>
        <v/>
      </c>
      <c r="H54" s="22" t="str">
        <f>IF(A54&lt;&gt;"",H53+B3*12+D54-G54,"")</f>
        <v/>
      </c>
    </row>
    <row r="55" spans="1:8" x14ac:dyDescent="0.35">
      <c r="A55" s="22" t="str">
        <f>IF(45&lt;=B4,45,"")</f>
        <v/>
      </c>
      <c r="B55" s="22" t="str">
        <f>IF(A55&lt;&gt;"",B3*12,"")</f>
        <v/>
      </c>
      <c r="C55" s="22" t="str">
        <f>IF(A55&lt;&gt;"",H54+B3*12,"")</f>
        <v/>
      </c>
      <c r="D55" s="22" t="str">
        <f>IF(A55&lt;&gt;"",H54*B5/100,"")</f>
        <v/>
      </c>
      <c r="E55" s="22" t="str">
        <f>IF(A55&lt;&gt;"",B6,"")</f>
        <v/>
      </c>
      <c r="F55" s="22" t="str">
        <f t="shared" si="0"/>
        <v/>
      </c>
      <c r="G55" s="22" t="str">
        <f>IF(A55&lt;&gt;"",F55*B7/100,"")</f>
        <v/>
      </c>
      <c r="H55" s="22" t="str">
        <f>IF(A55&lt;&gt;"",H54+B3*12+D55-G55,"")</f>
        <v/>
      </c>
    </row>
    <row r="56" spans="1:8" x14ac:dyDescent="0.35">
      <c r="A56" s="22" t="str">
        <f>IF(46&lt;=B4,46,"")</f>
        <v/>
      </c>
      <c r="B56" s="22" t="str">
        <f>IF(A56&lt;&gt;"",B3*12,"")</f>
        <v/>
      </c>
      <c r="C56" s="22" t="str">
        <f>IF(A56&lt;&gt;"",H55+B3*12,"")</f>
        <v/>
      </c>
      <c r="D56" s="22" t="str">
        <f>IF(A56&lt;&gt;"",H55*B5/100,"")</f>
        <v/>
      </c>
      <c r="E56" s="22" t="str">
        <f>IF(A56&lt;&gt;"",B6,"")</f>
        <v/>
      </c>
      <c r="F56" s="22" t="str">
        <f t="shared" si="0"/>
        <v/>
      </c>
      <c r="G56" s="22" t="str">
        <f>IF(A56&lt;&gt;"",F56*B7/100,"")</f>
        <v/>
      </c>
      <c r="H56" s="22" t="str">
        <f>IF(A56&lt;&gt;"",H55+B3*12+D56-G56,"")</f>
        <v/>
      </c>
    </row>
    <row r="57" spans="1:8" x14ac:dyDescent="0.35">
      <c r="A57" s="22" t="str">
        <f>IF(47&lt;=B4,47,"")</f>
        <v/>
      </c>
      <c r="B57" s="22" t="str">
        <f>IF(A57&lt;&gt;"",B3*12,"")</f>
        <v/>
      </c>
      <c r="C57" s="22" t="str">
        <f>IF(A57&lt;&gt;"",H56+B3*12,"")</f>
        <v/>
      </c>
      <c r="D57" s="22" t="str">
        <f>IF(A57&lt;&gt;"",H56*B5/100,"")</f>
        <v/>
      </c>
      <c r="E57" s="22" t="str">
        <f>IF(A57&lt;&gt;"",B6,"")</f>
        <v/>
      </c>
      <c r="F57" s="22" t="str">
        <f t="shared" si="0"/>
        <v/>
      </c>
      <c r="G57" s="22" t="str">
        <f>IF(A57&lt;&gt;"",F57*B7/100,"")</f>
        <v/>
      </c>
      <c r="H57" s="22" t="str">
        <f>IF(A57&lt;&gt;"",H56+B3*12+D57-G57,"")</f>
        <v/>
      </c>
    </row>
    <row r="58" spans="1:8" x14ac:dyDescent="0.35">
      <c r="A58" s="22" t="str">
        <f>IF(48&lt;=B4,48,"")</f>
        <v/>
      </c>
      <c r="B58" s="22" t="str">
        <f>IF(A58&lt;&gt;"",B3*12,"")</f>
        <v/>
      </c>
      <c r="C58" s="22" t="str">
        <f>IF(A58&lt;&gt;"",H57+B3*12,"")</f>
        <v/>
      </c>
      <c r="D58" s="22" t="str">
        <f>IF(A58&lt;&gt;"",H57*B5/100,"")</f>
        <v/>
      </c>
      <c r="E58" s="22" t="str">
        <f>IF(A58&lt;&gt;"",B6,"")</f>
        <v/>
      </c>
      <c r="F58" s="22" t="str">
        <f t="shared" si="0"/>
        <v/>
      </c>
      <c r="G58" s="22" t="str">
        <f>IF(A58&lt;&gt;"",F58*B7/100,"")</f>
        <v/>
      </c>
      <c r="H58" s="22" t="str">
        <f>IF(A58&lt;&gt;"",H57+B3*12+D58-G58,"")</f>
        <v/>
      </c>
    </row>
    <row r="59" spans="1:8" x14ac:dyDescent="0.35">
      <c r="A59" s="22" t="str">
        <f>IF(49&lt;=B4,49,"")</f>
        <v/>
      </c>
      <c r="B59" s="22" t="str">
        <f>IF(A59&lt;&gt;"",B3*12,"")</f>
        <v/>
      </c>
      <c r="C59" s="22" t="str">
        <f>IF(A59&lt;&gt;"",H58+B3*12,"")</f>
        <v/>
      </c>
      <c r="D59" s="22" t="str">
        <f>IF(A59&lt;&gt;"",H58*B5/100,"")</f>
        <v/>
      </c>
      <c r="E59" s="22" t="str">
        <f>IF(A59&lt;&gt;"",B6,"")</f>
        <v/>
      </c>
      <c r="F59" s="22" t="str">
        <f t="shared" si="0"/>
        <v/>
      </c>
      <c r="G59" s="22" t="str">
        <f>IF(A59&lt;&gt;"",F59*B7/100,"")</f>
        <v/>
      </c>
      <c r="H59" s="22" t="str">
        <f>IF(A59&lt;&gt;"",H58+B3*12+D59-G59,"")</f>
        <v/>
      </c>
    </row>
    <row r="60" spans="1:8" x14ac:dyDescent="0.35">
      <c r="A60" s="22" t="str">
        <f>IF(50&lt;=B4,50,"")</f>
        <v/>
      </c>
      <c r="B60" s="22" t="str">
        <f>IF(A60&lt;&gt;"",B3*12,"")</f>
        <v/>
      </c>
      <c r="C60" s="22" t="str">
        <f>IF(A60&lt;&gt;"",H59+B3*12,"")</f>
        <v/>
      </c>
      <c r="D60" s="22" t="str">
        <f>IF(A60&lt;&gt;"",H59*B5/100,"")</f>
        <v/>
      </c>
      <c r="E60" s="22" t="str">
        <f>IF(A60&lt;&gt;"",B6,"")</f>
        <v/>
      </c>
      <c r="F60" s="22" t="str">
        <f t="shared" si="0"/>
        <v/>
      </c>
      <c r="G60" s="22" t="str">
        <f>IF(A60&lt;&gt;"",F60*B7/100,"")</f>
        <v/>
      </c>
      <c r="H60" s="22" t="str">
        <f>IF(A60&lt;&gt;"",H59+B3*12+D60-G60,"")</f>
        <v/>
      </c>
    </row>
    <row r="61" spans="1:8" x14ac:dyDescent="0.35">
      <c r="A61" s="22" t="str">
        <f>IF(51&lt;=B4,51,"")</f>
        <v/>
      </c>
      <c r="B61" s="22" t="str">
        <f>IF(A61&lt;&gt;"",B3*12,"")</f>
        <v/>
      </c>
      <c r="C61" s="22" t="str">
        <f>IF(A61&lt;&gt;"",H60+B3*12,"")</f>
        <v/>
      </c>
      <c r="D61" s="22" t="str">
        <f>IF(A61&lt;&gt;"",H60*B5/100,"")</f>
        <v/>
      </c>
      <c r="E61" s="22" t="str">
        <f>IF(A61&lt;&gt;"",B6,"")</f>
        <v/>
      </c>
      <c r="F61" s="22" t="str">
        <f t="shared" si="0"/>
        <v/>
      </c>
      <c r="G61" s="22" t="str">
        <f>IF(A61&lt;&gt;"",F61*B7/100,"")</f>
        <v/>
      </c>
      <c r="H61" s="22" t="str">
        <f>IF(A61&lt;&gt;"",H60+B3*12+D61-G61,"")</f>
        <v/>
      </c>
    </row>
    <row r="62" spans="1:8" x14ac:dyDescent="0.35">
      <c r="A62" s="22" t="str">
        <f>IF(52&lt;=B4,52,"")</f>
        <v/>
      </c>
      <c r="B62" s="22" t="str">
        <f>IF(A62&lt;&gt;"",B3*12,"")</f>
        <v/>
      </c>
      <c r="C62" s="22" t="str">
        <f>IF(A62&lt;&gt;"",H61+B3*12,"")</f>
        <v/>
      </c>
      <c r="D62" s="22" t="str">
        <f>IF(A62&lt;&gt;"",H61*B5/100,"")</f>
        <v/>
      </c>
      <c r="E62" s="22" t="str">
        <f>IF(A62&lt;&gt;"",B6,"")</f>
        <v/>
      </c>
      <c r="F62" s="22" t="str">
        <f t="shared" si="0"/>
        <v/>
      </c>
      <c r="G62" s="22" t="str">
        <f>IF(A62&lt;&gt;"",F62*B7/100,"")</f>
        <v/>
      </c>
      <c r="H62" s="22" t="str">
        <f>IF(A62&lt;&gt;"",H61+B3*12+D62-G62,"")</f>
        <v/>
      </c>
    </row>
    <row r="63" spans="1:8" x14ac:dyDescent="0.35">
      <c r="A63" s="22" t="str">
        <f>IF(53&lt;=B4,53,"")</f>
        <v/>
      </c>
      <c r="B63" s="22" t="str">
        <f>IF(A63&lt;&gt;"",B3*12,"")</f>
        <v/>
      </c>
      <c r="C63" s="22" t="str">
        <f>IF(A63&lt;&gt;"",H62+B3*12,"")</f>
        <v/>
      </c>
      <c r="D63" s="22" t="str">
        <f>IF(A63&lt;&gt;"",H62*B5/100,"")</f>
        <v/>
      </c>
      <c r="E63" s="22" t="str">
        <f>IF(A63&lt;&gt;"",B6,"")</f>
        <v/>
      </c>
      <c r="F63" s="22" t="str">
        <f t="shared" si="0"/>
        <v/>
      </c>
      <c r="G63" s="22" t="str">
        <f>IF(A63&lt;&gt;"",F63*B7/100,"")</f>
        <v/>
      </c>
      <c r="H63" s="22" t="str">
        <f>IF(A63&lt;&gt;"",H62+B3*12+D63-G63,"")</f>
        <v/>
      </c>
    </row>
    <row r="64" spans="1:8" x14ac:dyDescent="0.35">
      <c r="A64" s="22" t="str">
        <f>IF(54&lt;=B4,54,"")</f>
        <v/>
      </c>
      <c r="B64" s="22" t="str">
        <f>IF(A64&lt;&gt;"",B3*12,"")</f>
        <v/>
      </c>
      <c r="C64" s="22" t="str">
        <f>IF(A64&lt;&gt;"",H63+B3*12,"")</f>
        <v/>
      </c>
      <c r="D64" s="22" t="str">
        <f>IF(A64&lt;&gt;"",H63*B5/100,"")</f>
        <v/>
      </c>
      <c r="E64" s="22" t="str">
        <f>IF(A64&lt;&gt;"",B6,"")</f>
        <v/>
      </c>
      <c r="F64" s="22" t="str">
        <f t="shared" si="0"/>
        <v/>
      </c>
      <c r="G64" s="22" t="str">
        <f>IF(A64&lt;&gt;"",F64*B7/100,"")</f>
        <v/>
      </c>
      <c r="H64" s="22" t="str">
        <f>IF(A64&lt;&gt;"",H63+B3*12+D64-G64,"")</f>
        <v/>
      </c>
    </row>
    <row r="65" spans="1:8" x14ac:dyDescent="0.35">
      <c r="A65" s="22" t="str">
        <f>IF(55&lt;=B4,55,"")</f>
        <v/>
      </c>
      <c r="B65" s="22" t="str">
        <f>IF(A65&lt;&gt;"",B3*12,"")</f>
        <v/>
      </c>
      <c r="C65" s="22" t="str">
        <f>IF(A65&lt;&gt;"",H64+B3*12,"")</f>
        <v/>
      </c>
      <c r="D65" s="22" t="str">
        <f>IF(A65&lt;&gt;"",H64*B5/100,"")</f>
        <v/>
      </c>
      <c r="E65" s="22" t="str">
        <f>IF(A65&lt;&gt;"",B6,"")</f>
        <v/>
      </c>
      <c r="F65" s="22" t="str">
        <f t="shared" si="0"/>
        <v/>
      </c>
      <c r="G65" s="22" t="str">
        <f>IF(A65&lt;&gt;"",F65*B7/100,"")</f>
        <v/>
      </c>
      <c r="H65" s="22" t="str">
        <f>IF(A65&lt;&gt;"",H64+B3*12+D65-G65,"")</f>
        <v/>
      </c>
    </row>
    <row r="66" spans="1:8" x14ac:dyDescent="0.35">
      <c r="A66" s="22" t="str">
        <f>IF(56&lt;=B4,56,"")</f>
        <v/>
      </c>
      <c r="B66" s="22" t="str">
        <f>IF(A66&lt;&gt;"",B3*12,"")</f>
        <v/>
      </c>
      <c r="C66" s="22" t="str">
        <f>IF(A66&lt;&gt;"",H65+B3*12,"")</f>
        <v/>
      </c>
      <c r="D66" s="22" t="str">
        <f>IF(A66&lt;&gt;"",H65*B5/100,"")</f>
        <v/>
      </c>
      <c r="E66" s="22" t="str">
        <f>IF(A66&lt;&gt;"",B6,"")</f>
        <v/>
      </c>
      <c r="F66" s="22" t="str">
        <f t="shared" si="0"/>
        <v/>
      </c>
      <c r="G66" s="22" t="str">
        <f>IF(A66&lt;&gt;"",F66*B7/100,"")</f>
        <v/>
      </c>
      <c r="H66" s="22" t="str">
        <f>IF(A66&lt;&gt;"",H65+B3*12+D66-G66,"")</f>
        <v/>
      </c>
    </row>
    <row r="67" spans="1:8" x14ac:dyDescent="0.35">
      <c r="A67" s="22" t="str">
        <f>IF(57&lt;=B4,57,"")</f>
        <v/>
      </c>
      <c r="B67" s="22" t="str">
        <f>IF(A67&lt;&gt;"",B3*12,"")</f>
        <v/>
      </c>
      <c r="C67" s="22" t="str">
        <f>IF(A67&lt;&gt;"",H66+B3*12,"")</f>
        <v/>
      </c>
      <c r="D67" s="22" t="str">
        <f>IF(A67&lt;&gt;"",H66*B5/100,"")</f>
        <v/>
      </c>
      <c r="E67" s="22" t="str">
        <f>IF(A67&lt;&gt;"",B6,"")</f>
        <v/>
      </c>
      <c r="F67" s="22" t="str">
        <f t="shared" si="0"/>
        <v/>
      </c>
      <c r="G67" s="22" t="str">
        <f>IF(A67&lt;&gt;"",F67*B7/100,"")</f>
        <v/>
      </c>
      <c r="H67" s="22" t="str">
        <f>IF(A67&lt;&gt;"",H66+B3*12+D67-G67,"")</f>
        <v/>
      </c>
    </row>
    <row r="68" spans="1:8" x14ac:dyDescent="0.35">
      <c r="A68" s="22" t="str">
        <f>IF(58&lt;=B4,58,"")</f>
        <v/>
      </c>
      <c r="B68" s="22" t="str">
        <f>IF(A68&lt;&gt;"",B3*12,"")</f>
        <v/>
      </c>
      <c r="C68" s="22" t="str">
        <f>IF(A68&lt;&gt;"",H67+B3*12,"")</f>
        <v/>
      </c>
      <c r="D68" s="22" t="str">
        <f>IF(A68&lt;&gt;"",H67*B5/100,"")</f>
        <v/>
      </c>
      <c r="E68" s="22" t="str">
        <f>IF(A68&lt;&gt;"",B6,"")</f>
        <v/>
      </c>
      <c r="F68" s="22" t="str">
        <f t="shared" si="0"/>
        <v/>
      </c>
      <c r="G68" s="22" t="str">
        <f>IF(A68&lt;&gt;"",F68*B7/100,"")</f>
        <v/>
      </c>
      <c r="H68" s="22" t="str">
        <f>IF(A68&lt;&gt;"",H67+B3*12+D68-G68,"")</f>
        <v/>
      </c>
    </row>
    <row r="69" spans="1:8" x14ac:dyDescent="0.35">
      <c r="A69" s="22" t="str">
        <f>IF(59&lt;=B4,59,"")</f>
        <v/>
      </c>
      <c r="B69" s="22" t="str">
        <f>IF(A69&lt;&gt;"",B3*12,"")</f>
        <v/>
      </c>
      <c r="C69" s="22" t="str">
        <f>IF(A69&lt;&gt;"",H68+B3*12,"")</f>
        <v/>
      </c>
      <c r="D69" s="22" t="str">
        <f>IF(A69&lt;&gt;"",H68*B5/100,"")</f>
        <v/>
      </c>
      <c r="E69" s="22" t="str">
        <f>IF(A69&lt;&gt;"",B6,"")</f>
        <v/>
      </c>
      <c r="F69" s="22" t="str">
        <f t="shared" si="0"/>
        <v/>
      </c>
      <c r="G69" s="22" t="str">
        <f>IF(A69&lt;&gt;"",F69*B7/100,"")</f>
        <v/>
      </c>
      <c r="H69" s="22" t="str">
        <f>IF(A69&lt;&gt;"",H68+B3*12+D69-G69,"")</f>
        <v/>
      </c>
    </row>
    <row r="70" spans="1:8" x14ac:dyDescent="0.35">
      <c r="A70" s="22" t="str">
        <f>IF(60&lt;=B4,60,"")</f>
        <v/>
      </c>
      <c r="B70" s="22" t="str">
        <f>IF(A70&lt;&gt;"",B3*12,"")</f>
        <v/>
      </c>
      <c r="C70" s="22" t="str">
        <f>IF(A70&lt;&gt;"",H69+B3*12,"")</f>
        <v/>
      </c>
      <c r="D70" s="22" t="str">
        <f>IF(A70&lt;&gt;"",H69*B5/100,"")</f>
        <v/>
      </c>
      <c r="E70" s="22" t="str">
        <f>IF(A70&lt;&gt;"",B6,"")</f>
        <v/>
      </c>
      <c r="F70" s="22" t="str">
        <f t="shared" si="0"/>
        <v/>
      </c>
      <c r="G70" s="22" t="str">
        <f>IF(A70&lt;&gt;"",F70*B7/100,"")</f>
        <v/>
      </c>
      <c r="H70" s="22" t="str">
        <f>IF(A70&lt;&gt;"",H69+B3*12+D70-G70,"")</f>
        <v/>
      </c>
    </row>
    <row r="71" spans="1:8" x14ac:dyDescent="0.35">
      <c r="A71" s="22" t="str">
        <f>IF(61&lt;=B4,61,"")</f>
        <v/>
      </c>
      <c r="B71" s="22" t="str">
        <f>IF(A71&lt;&gt;"",B3*12,"")</f>
        <v/>
      </c>
      <c r="C71" s="22" t="str">
        <f>IF(A71&lt;&gt;"",H70+B3*12,"")</f>
        <v/>
      </c>
      <c r="D71" s="22" t="str">
        <f>IF(A71&lt;&gt;"",H70*B5/100,"")</f>
        <v/>
      </c>
      <c r="E71" s="22" t="str">
        <f>IF(A71&lt;&gt;"",B6,"")</f>
        <v/>
      </c>
      <c r="F71" s="22" t="str">
        <f t="shared" si="0"/>
        <v/>
      </c>
      <c r="G71" s="22" t="str">
        <f>IF(A71&lt;&gt;"",F71*B7/100,"")</f>
        <v/>
      </c>
      <c r="H71" s="22" t="str">
        <f>IF(A71&lt;&gt;"",H70+B3*12+D71-G71,"")</f>
        <v/>
      </c>
    </row>
    <row r="72" spans="1:8" x14ac:dyDescent="0.35">
      <c r="A72" s="22" t="str">
        <f>IF(62&lt;=B4,62,"")</f>
        <v/>
      </c>
      <c r="B72" s="22" t="str">
        <f>IF(A72&lt;&gt;"",B3*12,"")</f>
        <v/>
      </c>
      <c r="C72" s="22" t="str">
        <f>IF(A72&lt;&gt;"",H71+B3*12,"")</f>
        <v/>
      </c>
      <c r="D72" s="22" t="str">
        <f>IF(A72&lt;&gt;"",H71*B5/100,"")</f>
        <v/>
      </c>
      <c r="E72" s="22" t="str">
        <f>IF(A72&lt;&gt;"",B6,"")</f>
        <v/>
      </c>
      <c r="F72" s="22" t="str">
        <f t="shared" si="0"/>
        <v/>
      </c>
      <c r="G72" s="22" t="str">
        <f>IF(A72&lt;&gt;"",F72*B7/100,"")</f>
        <v/>
      </c>
      <c r="H72" s="22" t="str">
        <f>IF(A72&lt;&gt;"",H71+B3*12+D72-G72,"")</f>
        <v/>
      </c>
    </row>
    <row r="73" spans="1:8" x14ac:dyDescent="0.35">
      <c r="A73" s="22" t="str">
        <f>IF(63&lt;=B4,63,"")</f>
        <v/>
      </c>
      <c r="B73" s="22" t="str">
        <f>IF(A73&lt;&gt;"",B3*12,"")</f>
        <v/>
      </c>
      <c r="C73" s="22" t="str">
        <f>IF(A73&lt;&gt;"",H72+B3*12,"")</f>
        <v/>
      </c>
      <c r="D73" s="22" t="str">
        <f>IF(A73&lt;&gt;"",H72*B5/100,"")</f>
        <v/>
      </c>
      <c r="E73" s="22" t="str">
        <f>IF(A73&lt;&gt;"",B6,"")</f>
        <v/>
      </c>
      <c r="F73" s="22" t="str">
        <f t="shared" si="0"/>
        <v/>
      </c>
      <c r="G73" s="22" t="str">
        <f>IF(A73&lt;&gt;"",F73*B7/100,"")</f>
        <v/>
      </c>
      <c r="H73" s="22" t="str">
        <f>IF(A73&lt;&gt;"",H72+B3*12+D73-G73,"")</f>
        <v/>
      </c>
    </row>
    <row r="74" spans="1:8" x14ac:dyDescent="0.35">
      <c r="A74" s="22" t="str">
        <f>IF(64&lt;=B4,64,"")</f>
        <v/>
      </c>
      <c r="B74" s="22" t="str">
        <f>IF(A74&lt;&gt;"",B3*12,"")</f>
        <v/>
      </c>
      <c r="C74" s="22" t="str">
        <f>IF(A74&lt;&gt;"",H73+B3*12,"")</f>
        <v/>
      </c>
      <c r="D74" s="22" t="str">
        <f>IF(A74&lt;&gt;"",H73*B5/100,"")</f>
        <v/>
      </c>
      <c r="E74" s="22" t="str">
        <f>IF(A74&lt;&gt;"",B6,"")</f>
        <v/>
      </c>
      <c r="F74" s="22" t="str">
        <f t="shared" si="0"/>
        <v/>
      </c>
      <c r="G74" s="22" t="str">
        <f>IF(A74&lt;&gt;"",F74*B7/100,"")</f>
        <v/>
      </c>
      <c r="H74" s="22" t="str">
        <f>IF(A74&lt;&gt;"",H73+B3*12+D74-G74,"")</f>
        <v/>
      </c>
    </row>
    <row r="75" spans="1:8" x14ac:dyDescent="0.35">
      <c r="A75" s="22" t="str">
        <f>IF(65&lt;=B4,65,"")</f>
        <v/>
      </c>
      <c r="B75" s="22" t="str">
        <f>IF(A75&lt;&gt;"",B3*12,"")</f>
        <v/>
      </c>
      <c r="C75" s="22" t="str">
        <f>IF(A75&lt;&gt;"",H74+B3*12,"")</f>
        <v/>
      </c>
      <c r="D75" s="22" t="str">
        <f>IF(A75&lt;&gt;"",H74*B5/100,"")</f>
        <v/>
      </c>
      <c r="E75" s="22" t="str">
        <f>IF(A75&lt;&gt;"",B6,"")</f>
        <v/>
      </c>
      <c r="F75" s="22" t="str">
        <f t="shared" ref="F75:F110" si="1">IF(A75&lt;&gt;"",MAX(0,D75-E75),"")</f>
        <v/>
      </c>
      <c r="G75" s="22" t="str">
        <f>IF(A75&lt;&gt;"",F75*B7/100,"")</f>
        <v/>
      </c>
      <c r="H75" s="22" t="str">
        <f>IF(A75&lt;&gt;"",H74+B3*12+D75-G75,"")</f>
        <v/>
      </c>
    </row>
    <row r="76" spans="1:8" x14ac:dyDescent="0.35">
      <c r="A76" s="22" t="str">
        <f>IF(66&lt;=B4,66,"")</f>
        <v/>
      </c>
      <c r="B76" s="22" t="str">
        <f>IF(A76&lt;&gt;"",B3*12,"")</f>
        <v/>
      </c>
      <c r="C76" s="22" t="str">
        <f>IF(A76&lt;&gt;"",H75+B3*12,"")</f>
        <v/>
      </c>
      <c r="D76" s="22" t="str">
        <f>IF(A76&lt;&gt;"",H75*B5/100,"")</f>
        <v/>
      </c>
      <c r="E76" s="22" t="str">
        <f>IF(A76&lt;&gt;"",B6,"")</f>
        <v/>
      </c>
      <c r="F76" s="22" t="str">
        <f t="shared" si="1"/>
        <v/>
      </c>
      <c r="G76" s="22" t="str">
        <f>IF(A76&lt;&gt;"",F76*B7/100,"")</f>
        <v/>
      </c>
      <c r="H76" s="22" t="str">
        <f>IF(A76&lt;&gt;"",H75+B3*12+D76-G76,"")</f>
        <v/>
      </c>
    </row>
    <row r="77" spans="1:8" x14ac:dyDescent="0.35">
      <c r="A77" s="22" t="str">
        <f>IF(67&lt;=B4,67,"")</f>
        <v/>
      </c>
      <c r="B77" s="22" t="str">
        <f>IF(A77&lt;&gt;"",B3*12,"")</f>
        <v/>
      </c>
      <c r="C77" s="22" t="str">
        <f>IF(A77&lt;&gt;"",H76+B3*12,"")</f>
        <v/>
      </c>
      <c r="D77" s="22" t="str">
        <f>IF(A77&lt;&gt;"",H76*B5/100,"")</f>
        <v/>
      </c>
      <c r="E77" s="22" t="str">
        <f>IF(A77&lt;&gt;"",B6,"")</f>
        <v/>
      </c>
      <c r="F77" s="22" t="str">
        <f t="shared" si="1"/>
        <v/>
      </c>
      <c r="G77" s="22" t="str">
        <f>IF(A77&lt;&gt;"",F77*B7/100,"")</f>
        <v/>
      </c>
      <c r="H77" s="22" t="str">
        <f>IF(A77&lt;&gt;"",H76+B3*12+D77-G77,"")</f>
        <v/>
      </c>
    </row>
    <row r="78" spans="1:8" x14ac:dyDescent="0.35">
      <c r="A78" s="22" t="str">
        <f>IF(68&lt;=B4,68,"")</f>
        <v/>
      </c>
      <c r="B78" s="22" t="str">
        <f>IF(A78&lt;&gt;"",B3*12,"")</f>
        <v/>
      </c>
      <c r="C78" s="22" t="str">
        <f>IF(A78&lt;&gt;"",H77+B3*12,"")</f>
        <v/>
      </c>
      <c r="D78" s="22" t="str">
        <f>IF(A78&lt;&gt;"",H77*B5/100,"")</f>
        <v/>
      </c>
      <c r="E78" s="22" t="str">
        <f>IF(A78&lt;&gt;"",B6,"")</f>
        <v/>
      </c>
      <c r="F78" s="22" t="str">
        <f t="shared" si="1"/>
        <v/>
      </c>
      <c r="G78" s="22" t="str">
        <f>IF(A78&lt;&gt;"",F78*B7/100,"")</f>
        <v/>
      </c>
      <c r="H78" s="22" t="str">
        <f>IF(A78&lt;&gt;"",H77+B3*12+D78-G78,"")</f>
        <v/>
      </c>
    </row>
    <row r="79" spans="1:8" x14ac:dyDescent="0.35">
      <c r="A79" s="22" t="str">
        <f>IF(69&lt;=B4,69,"")</f>
        <v/>
      </c>
      <c r="B79" s="22" t="str">
        <f>IF(A79&lt;&gt;"",B3*12,"")</f>
        <v/>
      </c>
      <c r="C79" s="22" t="str">
        <f>IF(A79&lt;&gt;"",H78+B3*12,"")</f>
        <v/>
      </c>
      <c r="D79" s="22" t="str">
        <f>IF(A79&lt;&gt;"",H78*B5/100,"")</f>
        <v/>
      </c>
      <c r="E79" s="22" t="str">
        <f>IF(A79&lt;&gt;"",B6,"")</f>
        <v/>
      </c>
      <c r="F79" s="22" t="str">
        <f t="shared" si="1"/>
        <v/>
      </c>
      <c r="G79" s="22" t="str">
        <f>IF(A79&lt;&gt;"",F79*B7/100,"")</f>
        <v/>
      </c>
      <c r="H79" s="22" t="str">
        <f>IF(A79&lt;&gt;"",H78+B3*12+D79-G79,"")</f>
        <v/>
      </c>
    </row>
    <row r="80" spans="1:8" x14ac:dyDescent="0.35">
      <c r="A80" s="22" t="str">
        <f>IF(70&lt;=B4,70,"")</f>
        <v/>
      </c>
      <c r="B80" s="22" t="str">
        <f>IF(A80&lt;&gt;"",B3*12,"")</f>
        <v/>
      </c>
      <c r="C80" s="22" t="str">
        <f>IF(A80&lt;&gt;"",H79+B3*12,"")</f>
        <v/>
      </c>
      <c r="D80" s="22" t="str">
        <f>IF(A80&lt;&gt;"",H79*B5/100,"")</f>
        <v/>
      </c>
      <c r="E80" s="22" t="str">
        <f>IF(A80&lt;&gt;"",B6,"")</f>
        <v/>
      </c>
      <c r="F80" s="22" t="str">
        <f t="shared" si="1"/>
        <v/>
      </c>
      <c r="G80" s="22" t="str">
        <f>IF(A80&lt;&gt;"",F80*B7/100,"")</f>
        <v/>
      </c>
      <c r="H80" s="22" t="str">
        <f>IF(A80&lt;&gt;"",H79+B3*12+D80-G80,"")</f>
        <v/>
      </c>
    </row>
    <row r="81" spans="1:8" x14ac:dyDescent="0.35">
      <c r="A81" s="22" t="str">
        <f>IF(71&lt;=B4,71,"")</f>
        <v/>
      </c>
      <c r="B81" s="22" t="str">
        <f>IF(A81&lt;&gt;"",B3*12,"")</f>
        <v/>
      </c>
      <c r="C81" s="22" t="str">
        <f>IF(A81&lt;&gt;"",H80+B3*12,"")</f>
        <v/>
      </c>
      <c r="D81" s="22" t="str">
        <f>IF(A81&lt;&gt;"",H80*B5/100,"")</f>
        <v/>
      </c>
      <c r="E81" s="22" t="str">
        <f>IF(A81&lt;&gt;"",B6,"")</f>
        <v/>
      </c>
      <c r="F81" s="22" t="str">
        <f t="shared" si="1"/>
        <v/>
      </c>
      <c r="G81" s="22" t="str">
        <f>IF(A81&lt;&gt;"",F81*B7/100,"")</f>
        <v/>
      </c>
      <c r="H81" s="22" t="str">
        <f>IF(A81&lt;&gt;"",H80+B3*12+D81-G81,"")</f>
        <v/>
      </c>
    </row>
    <row r="82" spans="1:8" x14ac:dyDescent="0.35">
      <c r="A82" s="22" t="str">
        <f>IF(72&lt;=B4,72,"")</f>
        <v/>
      </c>
      <c r="B82" s="22" t="str">
        <f>IF(A82&lt;&gt;"",B3*12,"")</f>
        <v/>
      </c>
      <c r="C82" s="22" t="str">
        <f>IF(A82&lt;&gt;"",H81+B3*12,"")</f>
        <v/>
      </c>
      <c r="D82" s="22" t="str">
        <f>IF(A82&lt;&gt;"",H81*B5/100,"")</f>
        <v/>
      </c>
      <c r="E82" s="22" t="str">
        <f>IF(A82&lt;&gt;"",B6,"")</f>
        <v/>
      </c>
      <c r="F82" s="22" t="str">
        <f t="shared" si="1"/>
        <v/>
      </c>
      <c r="G82" s="22" t="str">
        <f>IF(A82&lt;&gt;"",F82*B7/100,"")</f>
        <v/>
      </c>
      <c r="H82" s="22" t="str">
        <f>IF(A82&lt;&gt;"",H81+B3*12+D82-G82,"")</f>
        <v/>
      </c>
    </row>
    <row r="83" spans="1:8" x14ac:dyDescent="0.35">
      <c r="A83" s="22" t="str">
        <f>IF(73&lt;=B4,73,"")</f>
        <v/>
      </c>
      <c r="B83" s="22" t="str">
        <f>IF(A83&lt;&gt;"",B3*12,"")</f>
        <v/>
      </c>
      <c r="C83" s="22" t="str">
        <f>IF(A83&lt;&gt;"",H82+B3*12,"")</f>
        <v/>
      </c>
      <c r="D83" s="22" t="str">
        <f>IF(A83&lt;&gt;"",H82*B5/100,"")</f>
        <v/>
      </c>
      <c r="E83" s="22" t="str">
        <f>IF(A83&lt;&gt;"",B6,"")</f>
        <v/>
      </c>
      <c r="F83" s="22" t="str">
        <f t="shared" si="1"/>
        <v/>
      </c>
      <c r="G83" s="22" t="str">
        <f>IF(A83&lt;&gt;"",F83*B7/100,"")</f>
        <v/>
      </c>
      <c r="H83" s="22" t="str">
        <f>IF(A83&lt;&gt;"",H82+B3*12+D83-G83,"")</f>
        <v/>
      </c>
    </row>
    <row r="84" spans="1:8" x14ac:dyDescent="0.35">
      <c r="A84" s="22" t="str">
        <f>IF(74&lt;=B4,74,"")</f>
        <v/>
      </c>
      <c r="B84" s="22" t="str">
        <f>IF(A84&lt;&gt;"",B3*12,"")</f>
        <v/>
      </c>
      <c r="C84" s="22" t="str">
        <f>IF(A84&lt;&gt;"",H83+B3*12,"")</f>
        <v/>
      </c>
      <c r="D84" s="22" t="str">
        <f>IF(A84&lt;&gt;"",H83*B5/100,"")</f>
        <v/>
      </c>
      <c r="E84" s="22" t="str">
        <f>IF(A84&lt;&gt;"",B6,"")</f>
        <v/>
      </c>
      <c r="F84" s="22" t="str">
        <f t="shared" si="1"/>
        <v/>
      </c>
      <c r="G84" s="22" t="str">
        <f>IF(A84&lt;&gt;"",F84*B7/100,"")</f>
        <v/>
      </c>
      <c r="H84" s="22" t="str">
        <f>IF(A84&lt;&gt;"",H83+B3*12+D84-G84,"")</f>
        <v/>
      </c>
    </row>
    <row r="85" spans="1:8" x14ac:dyDescent="0.35">
      <c r="A85" s="22" t="str">
        <f>IF(75&lt;=B4,75,"")</f>
        <v/>
      </c>
      <c r="B85" s="22" t="str">
        <f>IF(A85&lt;&gt;"",B3*12,"")</f>
        <v/>
      </c>
      <c r="C85" s="22" t="str">
        <f>IF(A85&lt;&gt;"",H84+B3*12,"")</f>
        <v/>
      </c>
      <c r="D85" s="22" t="str">
        <f>IF(A85&lt;&gt;"",H84*B5/100,"")</f>
        <v/>
      </c>
      <c r="E85" s="22" t="str">
        <f>IF(A85&lt;&gt;"",B6,"")</f>
        <v/>
      </c>
      <c r="F85" s="22" t="str">
        <f t="shared" si="1"/>
        <v/>
      </c>
      <c r="G85" s="22" t="str">
        <f>IF(A85&lt;&gt;"",F85*B7/100,"")</f>
        <v/>
      </c>
      <c r="H85" s="22" t="str">
        <f>IF(A85&lt;&gt;"",H84+B3*12+D85-G85,"")</f>
        <v/>
      </c>
    </row>
    <row r="86" spans="1:8" x14ac:dyDescent="0.35">
      <c r="A86" s="22" t="str">
        <f>IF(76&lt;=B4,76,"")</f>
        <v/>
      </c>
      <c r="B86" s="22" t="str">
        <f>IF(A86&lt;&gt;"",B3*12,"")</f>
        <v/>
      </c>
      <c r="C86" s="22" t="str">
        <f>IF(A86&lt;&gt;"",H85+B3*12,"")</f>
        <v/>
      </c>
      <c r="D86" s="22" t="str">
        <f>IF(A86&lt;&gt;"",H85*B5/100,"")</f>
        <v/>
      </c>
      <c r="E86" s="22" t="str">
        <f>IF(A86&lt;&gt;"",B6,"")</f>
        <v/>
      </c>
      <c r="F86" s="22" t="str">
        <f t="shared" si="1"/>
        <v/>
      </c>
      <c r="G86" s="22" t="str">
        <f>IF(A86&lt;&gt;"",F86*B7/100,"")</f>
        <v/>
      </c>
      <c r="H86" s="22" t="str">
        <f>IF(A86&lt;&gt;"",H85+B3*12+D86-G86,"")</f>
        <v/>
      </c>
    </row>
    <row r="87" spans="1:8" x14ac:dyDescent="0.35">
      <c r="A87" s="22" t="str">
        <f>IF(77&lt;=B4,77,"")</f>
        <v/>
      </c>
      <c r="B87" s="22" t="str">
        <f>IF(A87&lt;&gt;"",B3*12,"")</f>
        <v/>
      </c>
      <c r="C87" s="22" t="str">
        <f>IF(A87&lt;&gt;"",H86+B3*12,"")</f>
        <v/>
      </c>
      <c r="D87" s="22" t="str">
        <f>IF(A87&lt;&gt;"",H86*B5/100,"")</f>
        <v/>
      </c>
      <c r="E87" s="22" t="str">
        <f>IF(A87&lt;&gt;"",B6,"")</f>
        <v/>
      </c>
      <c r="F87" s="22" t="str">
        <f t="shared" si="1"/>
        <v/>
      </c>
      <c r="G87" s="22" t="str">
        <f>IF(A87&lt;&gt;"",F87*B7/100,"")</f>
        <v/>
      </c>
      <c r="H87" s="22" t="str">
        <f>IF(A87&lt;&gt;"",H86+B3*12+D87-G87,"")</f>
        <v/>
      </c>
    </row>
    <row r="88" spans="1:8" x14ac:dyDescent="0.35">
      <c r="A88" s="22" t="str">
        <f>IF(78&lt;=B4,78,"")</f>
        <v/>
      </c>
      <c r="B88" s="22" t="str">
        <f>IF(A88&lt;&gt;"",B3*12,"")</f>
        <v/>
      </c>
      <c r="C88" s="22" t="str">
        <f>IF(A88&lt;&gt;"",H87+B3*12,"")</f>
        <v/>
      </c>
      <c r="D88" s="22" t="str">
        <f>IF(A88&lt;&gt;"",H87*B5/100,"")</f>
        <v/>
      </c>
      <c r="E88" s="22" t="str">
        <f>IF(A88&lt;&gt;"",B6,"")</f>
        <v/>
      </c>
      <c r="F88" s="22" t="str">
        <f t="shared" si="1"/>
        <v/>
      </c>
      <c r="G88" s="22" t="str">
        <f>IF(A88&lt;&gt;"",F88*B7/100,"")</f>
        <v/>
      </c>
      <c r="H88" s="22" t="str">
        <f>IF(A88&lt;&gt;"",H87+B3*12+D88-G88,"")</f>
        <v/>
      </c>
    </row>
    <row r="89" spans="1:8" x14ac:dyDescent="0.35">
      <c r="A89" s="22" t="str">
        <f>IF(79&lt;=B4,79,"")</f>
        <v/>
      </c>
      <c r="B89" s="22" t="str">
        <f>IF(A89&lt;&gt;"",B3*12,"")</f>
        <v/>
      </c>
      <c r="C89" s="22" t="str">
        <f>IF(A89&lt;&gt;"",H88+B3*12,"")</f>
        <v/>
      </c>
      <c r="D89" s="22" t="str">
        <f>IF(A89&lt;&gt;"",H88*B5/100,"")</f>
        <v/>
      </c>
      <c r="E89" s="22" t="str">
        <f>IF(A89&lt;&gt;"",B6,"")</f>
        <v/>
      </c>
      <c r="F89" s="22" t="str">
        <f t="shared" si="1"/>
        <v/>
      </c>
      <c r="G89" s="22" t="str">
        <f>IF(A89&lt;&gt;"",F89*B7/100,"")</f>
        <v/>
      </c>
      <c r="H89" s="22" t="str">
        <f>IF(A89&lt;&gt;"",H88+B3*12+D89-G89,"")</f>
        <v/>
      </c>
    </row>
    <row r="90" spans="1:8" x14ac:dyDescent="0.35">
      <c r="A90" s="22" t="str">
        <f>IF(80&lt;=B4,80,"")</f>
        <v/>
      </c>
      <c r="B90" s="22" t="str">
        <f>IF(A90&lt;&gt;"",B3*12,"")</f>
        <v/>
      </c>
      <c r="C90" s="22" t="str">
        <f>IF(A90&lt;&gt;"",H89+B3*12,"")</f>
        <v/>
      </c>
      <c r="D90" s="22" t="str">
        <f>IF(A90&lt;&gt;"",H89*B5/100,"")</f>
        <v/>
      </c>
      <c r="E90" s="22" t="str">
        <f>IF(A90&lt;&gt;"",B6,"")</f>
        <v/>
      </c>
      <c r="F90" s="22" t="str">
        <f t="shared" si="1"/>
        <v/>
      </c>
      <c r="G90" s="22" t="str">
        <f>IF(A90&lt;&gt;"",F90*B7/100,"")</f>
        <v/>
      </c>
      <c r="H90" s="22" t="str">
        <f>IF(A90&lt;&gt;"",H89+B3*12+D90-G90,"")</f>
        <v/>
      </c>
    </row>
    <row r="91" spans="1:8" x14ac:dyDescent="0.35">
      <c r="A91" s="22" t="str">
        <f>IF(81&lt;=B4,81,"")</f>
        <v/>
      </c>
      <c r="B91" s="22" t="str">
        <f>IF(A91&lt;&gt;"",B3*12,"")</f>
        <v/>
      </c>
      <c r="C91" s="22" t="str">
        <f>IF(A91&lt;&gt;"",H90+B3*12,"")</f>
        <v/>
      </c>
      <c r="D91" s="22" t="str">
        <f>IF(A91&lt;&gt;"",H90*B5/100,"")</f>
        <v/>
      </c>
      <c r="E91" s="22" t="str">
        <f>IF(A91&lt;&gt;"",B6,"")</f>
        <v/>
      </c>
      <c r="F91" s="22" t="str">
        <f t="shared" si="1"/>
        <v/>
      </c>
      <c r="G91" s="22" t="str">
        <f>IF(A91&lt;&gt;"",F91*B7/100,"")</f>
        <v/>
      </c>
      <c r="H91" s="22" t="str">
        <f>IF(A91&lt;&gt;"",H90+B3*12+D91-G91,"")</f>
        <v/>
      </c>
    </row>
    <row r="92" spans="1:8" x14ac:dyDescent="0.35">
      <c r="A92" s="22" t="str">
        <f>IF(82&lt;=B4,82,"")</f>
        <v/>
      </c>
      <c r="B92" s="22" t="str">
        <f>IF(A92&lt;&gt;"",B3*12,"")</f>
        <v/>
      </c>
      <c r="C92" s="22" t="str">
        <f>IF(A92&lt;&gt;"",H91+B3*12,"")</f>
        <v/>
      </c>
      <c r="D92" s="22" t="str">
        <f>IF(A92&lt;&gt;"",H91*B5/100,"")</f>
        <v/>
      </c>
      <c r="E92" s="22" t="str">
        <f>IF(A92&lt;&gt;"",B6,"")</f>
        <v/>
      </c>
      <c r="F92" s="22" t="str">
        <f t="shared" si="1"/>
        <v/>
      </c>
      <c r="G92" s="22" t="str">
        <f>IF(A92&lt;&gt;"",F92*B7/100,"")</f>
        <v/>
      </c>
      <c r="H92" s="22" t="str">
        <f>IF(A92&lt;&gt;"",H91+B3*12+D92-G92,"")</f>
        <v/>
      </c>
    </row>
    <row r="93" spans="1:8" x14ac:dyDescent="0.35">
      <c r="A93" s="22" t="str">
        <f>IF(83&lt;=B4,83,"")</f>
        <v/>
      </c>
      <c r="B93" s="22" t="str">
        <f>IF(A93&lt;&gt;"",B3*12,"")</f>
        <v/>
      </c>
      <c r="C93" s="22" t="str">
        <f>IF(A93&lt;&gt;"",H92+B3*12,"")</f>
        <v/>
      </c>
      <c r="D93" s="22" t="str">
        <f>IF(A93&lt;&gt;"",H92*B5/100,"")</f>
        <v/>
      </c>
      <c r="E93" s="22" t="str">
        <f>IF(A93&lt;&gt;"",B6,"")</f>
        <v/>
      </c>
      <c r="F93" s="22" t="str">
        <f t="shared" si="1"/>
        <v/>
      </c>
      <c r="G93" s="22" t="str">
        <f>IF(A93&lt;&gt;"",F93*B7/100,"")</f>
        <v/>
      </c>
      <c r="H93" s="22" t="str">
        <f>IF(A93&lt;&gt;"",H92+B3*12+D93-G93,"")</f>
        <v/>
      </c>
    </row>
    <row r="94" spans="1:8" x14ac:dyDescent="0.35">
      <c r="A94" s="22" t="str">
        <f>IF(84&lt;=B4,84,"")</f>
        <v/>
      </c>
      <c r="B94" s="22" t="str">
        <f>IF(A94&lt;&gt;"",B3*12,"")</f>
        <v/>
      </c>
      <c r="C94" s="22" t="str">
        <f>IF(A94&lt;&gt;"",H93+B3*12,"")</f>
        <v/>
      </c>
      <c r="D94" s="22" t="str">
        <f>IF(A94&lt;&gt;"",H93*B5/100,"")</f>
        <v/>
      </c>
      <c r="E94" s="22" t="str">
        <f>IF(A94&lt;&gt;"",B6,"")</f>
        <v/>
      </c>
      <c r="F94" s="22" t="str">
        <f t="shared" si="1"/>
        <v/>
      </c>
      <c r="G94" s="22" t="str">
        <f>IF(A94&lt;&gt;"",F94*B7/100,"")</f>
        <v/>
      </c>
      <c r="H94" s="22" t="str">
        <f>IF(A94&lt;&gt;"",H93+B3*12+D94-G94,"")</f>
        <v/>
      </c>
    </row>
    <row r="95" spans="1:8" x14ac:dyDescent="0.35">
      <c r="A95" s="22" t="str">
        <f>IF(85&lt;=B4,85,"")</f>
        <v/>
      </c>
      <c r="B95" s="22" t="str">
        <f>IF(A95&lt;&gt;"",B3*12,"")</f>
        <v/>
      </c>
      <c r="C95" s="22" t="str">
        <f>IF(A95&lt;&gt;"",H94+B3*12,"")</f>
        <v/>
      </c>
      <c r="D95" s="22" t="str">
        <f>IF(A95&lt;&gt;"",H94*B5/100,"")</f>
        <v/>
      </c>
      <c r="E95" s="22" t="str">
        <f>IF(A95&lt;&gt;"",B6,"")</f>
        <v/>
      </c>
      <c r="F95" s="22" t="str">
        <f t="shared" si="1"/>
        <v/>
      </c>
      <c r="G95" s="22" t="str">
        <f>IF(A95&lt;&gt;"",F95*B7/100,"")</f>
        <v/>
      </c>
      <c r="H95" s="22" t="str">
        <f>IF(A95&lt;&gt;"",H94+B3*12+D95-G95,"")</f>
        <v/>
      </c>
    </row>
    <row r="96" spans="1:8" x14ac:dyDescent="0.35">
      <c r="A96" s="22" t="str">
        <f>IF(86&lt;=B4,86,"")</f>
        <v/>
      </c>
      <c r="B96" s="22" t="str">
        <f>IF(A96&lt;&gt;"",B3*12,"")</f>
        <v/>
      </c>
      <c r="C96" s="22" t="str">
        <f>IF(A96&lt;&gt;"",H95+B3*12,"")</f>
        <v/>
      </c>
      <c r="D96" s="22" t="str">
        <f>IF(A96&lt;&gt;"",H95*B5/100,"")</f>
        <v/>
      </c>
      <c r="E96" s="22" t="str">
        <f>IF(A96&lt;&gt;"",B6,"")</f>
        <v/>
      </c>
      <c r="F96" s="22" t="str">
        <f t="shared" si="1"/>
        <v/>
      </c>
      <c r="G96" s="22" t="str">
        <f>IF(A96&lt;&gt;"",F96*B7/100,"")</f>
        <v/>
      </c>
      <c r="H96" s="22" t="str">
        <f>IF(A96&lt;&gt;"",H95+B3*12+D96-G96,"")</f>
        <v/>
      </c>
    </row>
    <row r="97" spans="1:8" x14ac:dyDescent="0.35">
      <c r="A97" s="22" t="str">
        <f>IF(87&lt;=B4,87,"")</f>
        <v/>
      </c>
      <c r="B97" s="22" t="str">
        <f>IF(A97&lt;&gt;"",B3*12,"")</f>
        <v/>
      </c>
      <c r="C97" s="22" t="str">
        <f>IF(A97&lt;&gt;"",H96+B3*12,"")</f>
        <v/>
      </c>
      <c r="D97" s="22" t="str">
        <f>IF(A97&lt;&gt;"",H96*B5/100,"")</f>
        <v/>
      </c>
      <c r="E97" s="22" t="str">
        <f>IF(A97&lt;&gt;"",B6,"")</f>
        <v/>
      </c>
      <c r="F97" s="22" t="str">
        <f t="shared" si="1"/>
        <v/>
      </c>
      <c r="G97" s="22" t="str">
        <f>IF(A97&lt;&gt;"",F97*B7/100,"")</f>
        <v/>
      </c>
      <c r="H97" s="22" t="str">
        <f>IF(A97&lt;&gt;"",H96+B3*12+D97-G97,"")</f>
        <v/>
      </c>
    </row>
    <row r="98" spans="1:8" x14ac:dyDescent="0.35">
      <c r="A98" s="22" t="str">
        <f>IF(88&lt;=B4,88,"")</f>
        <v/>
      </c>
      <c r="B98" s="22" t="str">
        <f>IF(A98&lt;&gt;"",B3*12,"")</f>
        <v/>
      </c>
      <c r="C98" s="22" t="str">
        <f>IF(A98&lt;&gt;"",H97+B3*12,"")</f>
        <v/>
      </c>
      <c r="D98" s="22" t="str">
        <f>IF(A98&lt;&gt;"",H97*B5/100,"")</f>
        <v/>
      </c>
      <c r="E98" s="22" t="str">
        <f>IF(A98&lt;&gt;"",B6,"")</f>
        <v/>
      </c>
      <c r="F98" s="22" t="str">
        <f t="shared" si="1"/>
        <v/>
      </c>
      <c r="G98" s="22" t="str">
        <f>IF(A98&lt;&gt;"",F98*B7/100,"")</f>
        <v/>
      </c>
      <c r="H98" s="22" t="str">
        <f>IF(A98&lt;&gt;"",H97+B3*12+D98-G98,"")</f>
        <v/>
      </c>
    </row>
    <row r="99" spans="1:8" x14ac:dyDescent="0.35">
      <c r="A99" s="22" t="str">
        <f>IF(89&lt;=B4,89,"")</f>
        <v/>
      </c>
      <c r="B99" s="22" t="str">
        <f>IF(A99&lt;&gt;"",B3*12,"")</f>
        <v/>
      </c>
      <c r="C99" s="22" t="str">
        <f>IF(A99&lt;&gt;"",H98+B3*12,"")</f>
        <v/>
      </c>
      <c r="D99" s="22" t="str">
        <f>IF(A99&lt;&gt;"",H98*B5/100,"")</f>
        <v/>
      </c>
      <c r="E99" s="22" t="str">
        <f>IF(A99&lt;&gt;"",B6,"")</f>
        <v/>
      </c>
      <c r="F99" s="22" t="str">
        <f t="shared" si="1"/>
        <v/>
      </c>
      <c r="G99" s="22" t="str">
        <f>IF(A99&lt;&gt;"",F99*B7/100,"")</f>
        <v/>
      </c>
      <c r="H99" s="22" t="str">
        <f>IF(A99&lt;&gt;"",H98+B3*12+D99-G99,"")</f>
        <v/>
      </c>
    </row>
    <row r="100" spans="1:8" x14ac:dyDescent="0.35">
      <c r="A100" s="22" t="str">
        <f>IF(90&lt;=B4,90,"")</f>
        <v/>
      </c>
      <c r="B100" s="22" t="str">
        <f>IF(A100&lt;&gt;"",B3*12,"")</f>
        <v/>
      </c>
      <c r="C100" s="22" t="str">
        <f>IF(A100&lt;&gt;"",H99+B3*12,"")</f>
        <v/>
      </c>
      <c r="D100" s="22" t="str">
        <f>IF(A100&lt;&gt;"",H99*B5/100,"")</f>
        <v/>
      </c>
      <c r="E100" s="22" t="str">
        <f>IF(A100&lt;&gt;"",B6,"")</f>
        <v/>
      </c>
      <c r="F100" s="22" t="str">
        <f t="shared" si="1"/>
        <v/>
      </c>
      <c r="G100" s="22" t="str">
        <f>IF(A100&lt;&gt;"",F100*B7/100,"")</f>
        <v/>
      </c>
      <c r="H100" s="22" t="str">
        <f>IF(A100&lt;&gt;"",H99+B3*12+D100-G100,"")</f>
        <v/>
      </c>
    </row>
    <row r="101" spans="1:8" x14ac:dyDescent="0.35">
      <c r="A101" s="22" t="str">
        <f>IF(91&lt;=B4,91,"")</f>
        <v/>
      </c>
      <c r="B101" s="22" t="str">
        <f>IF(A101&lt;&gt;"",B3*12,"")</f>
        <v/>
      </c>
      <c r="C101" s="22" t="str">
        <f>IF(A101&lt;&gt;"",H100+B3*12,"")</f>
        <v/>
      </c>
      <c r="D101" s="22" t="str">
        <f>IF(A101&lt;&gt;"",H100*B5/100,"")</f>
        <v/>
      </c>
      <c r="E101" s="22" t="str">
        <f>IF(A101&lt;&gt;"",B6,"")</f>
        <v/>
      </c>
      <c r="F101" s="22" t="str">
        <f t="shared" si="1"/>
        <v/>
      </c>
      <c r="G101" s="22" t="str">
        <f>IF(A101&lt;&gt;"",F101*B7/100,"")</f>
        <v/>
      </c>
      <c r="H101" s="22" t="str">
        <f>IF(A101&lt;&gt;"",H100+B3*12+D101-G101,"")</f>
        <v/>
      </c>
    </row>
    <row r="102" spans="1:8" x14ac:dyDescent="0.35">
      <c r="A102" s="22" t="str">
        <f>IF(92&lt;=B4,92,"")</f>
        <v/>
      </c>
      <c r="B102" s="22" t="str">
        <f>IF(A102&lt;&gt;"",B3*12,"")</f>
        <v/>
      </c>
      <c r="C102" s="22" t="str">
        <f>IF(A102&lt;&gt;"",H101+B3*12,"")</f>
        <v/>
      </c>
      <c r="D102" s="22" t="str">
        <f>IF(A102&lt;&gt;"",H101*B5/100,"")</f>
        <v/>
      </c>
      <c r="E102" s="22" t="str">
        <f>IF(A102&lt;&gt;"",B6,"")</f>
        <v/>
      </c>
      <c r="F102" s="22" t="str">
        <f t="shared" si="1"/>
        <v/>
      </c>
      <c r="G102" s="22" t="str">
        <f>IF(A102&lt;&gt;"",F102*B7/100,"")</f>
        <v/>
      </c>
      <c r="H102" s="22" t="str">
        <f>IF(A102&lt;&gt;"",H101+B3*12+D102-G102,"")</f>
        <v/>
      </c>
    </row>
    <row r="103" spans="1:8" x14ac:dyDescent="0.35">
      <c r="A103" s="22" t="str">
        <f>IF(93&lt;=B4,93,"")</f>
        <v/>
      </c>
      <c r="B103" s="22" t="str">
        <f>IF(A103&lt;&gt;"",B3*12,"")</f>
        <v/>
      </c>
      <c r="C103" s="22" t="str">
        <f>IF(A103&lt;&gt;"",H102+B3*12,"")</f>
        <v/>
      </c>
      <c r="D103" s="22" t="str">
        <f>IF(A103&lt;&gt;"",H102*B5/100,"")</f>
        <v/>
      </c>
      <c r="E103" s="22" t="str">
        <f>IF(A103&lt;&gt;"",B6,"")</f>
        <v/>
      </c>
      <c r="F103" s="22" t="str">
        <f t="shared" si="1"/>
        <v/>
      </c>
      <c r="G103" s="22" t="str">
        <f>IF(A103&lt;&gt;"",F103*B7/100,"")</f>
        <v/>
      </c>
      <c r="H103" s="22" t="str">
        <f>IF(A103&lt;&gt;"",H102+B3*12+D103-G103,"")</f>
        <v/>
      </c>
    </row>
    <row r="104" spans="1:8" x14ac:dyDescent="0.35">
      <c r="A104" s="22" t="str">
        <f>IF(94&lt;=B4,94,"")</f>
        <v/>
      </c>
      <c r="B104" s="22" t="str">
        <f>IF(A104&lt;&gt;"",B3*12,"")</f>
        <v/>
      </c>
      <c r="C104" s="22" t="str">
        <f>IF(A104&lt;&gt;"",H103+B3*12,"")</f>
        <v/>
      </c>
      <c r="D104" s="22" t="str">
        <f>IF(A104&lt;&gt;"",H103*B5/100,"")</f>
        <v/>
      </c>
      <c r="E104" s="22" t="str">
        <f>IF(A104&lt;&gt;"",B6,"")</f>
        <v/>
      </c>
      <c r="F104" s="22" t="str">
        <f t="shared" si="1"/>
        <v/>
      </c>
      <c r="G104" s="22" t="str">
        <f>IF(A104&lt;&gt;"",F104*B7/100,"")</f>
        <v/>
      </c>
      <c r="H104" s="22" t="str">
        <f>IF(A104&lt;&gt;"",H103+B3*12+D104-G104,"")</f>
        <v/>
      </c>
    </row>
    <row r="105" spans="1:8" x14ac:dyDescent="0.35">
      <c r="A105" s="22" t="str">
        <f>IF(95&lt;=B4,95,"")</f>
        <v/>
      </c>
      <c r="B105" s="22" t="str">
        <f>IF(A105&lt;&gt;"",B3*12,"")</f>
        <v/>
      </c>
      <c r="C105" s="22" t="str">
        <f>IF(A105&lt;&gt;"",H104+B3*12,"")</f>
        <v/>
      </c>
      <c r="D105" s="22" t="str">
        <f>IF(A105&lt;&gt;"",H104*B5/100,"")</f>
        <v/>
      </c>
      <c r="E105" s="22" t="str">
        <f>IF(A105&lt;&gt;"",B6,"")</f>
        <v/>
      </c>
      <c r="F105" s="22" t="str">
        <f t="shared" si="1"/>
        <v/>
      </c>
      <c r="G105" s="22" t="str">
        <f>IF(A105&lt;&gt;"",F105*B7/100,"")</f>
        <v/>
      </c>
      <c r="H105" s="22" t="str">
        <f>IF(A105&lt;&gt;"",H104+B3*12+D105-G105,"")</f>
        <v/>
      </c>
    </row>
    <row r="106" spans="1:8" x14ac:dyDescent="0.35">
      <c r="A106" s="22" t="str">
        <f>IF(96&lt;=B4,96,"")</f>
        <v/>
      </c>
      <c r="B106" s="22" t="str">
        <f>IF(A106&lt;&gt;"",B3*12,"")</f>
        <v/>
      </c>
      <c r="C106" s="22" t="str">
        <f>IF(A106&lt;&gt;"",H105+B3*12,"")</f>
        <v/>
      </c>
      <c r="D106" s="22" t="str">
        <f>IF(A106&lt;&gt;"",H105*B5/100,"")</f>
        <v/>
      </c>
      <c r="E106" s="22" t="str">
        <f>IF(A106&lt;&gt;"",B6,"")</f>
        <v/>
      </c>
      <c r="F106" s="22" t="str">
        <f t="shared" si="1"/>
        <v/>
      </c>
      <c r="G106" s="22" t="str">
        <f>IF(A106&lt;&gt;"",F106*B7/100,"")</f>
        <v/>
      </c>
      <c r="H106" s="22" t="str">
        <f>IF(A106&lt;&gt;"",H105+B3*12+D106-G106,"")</f>
        <v/>
      </c>
    </row>
    <row r="107" spans="1:8" x14ac:dyDescent="0.35">
      <c r="A107" s="22" t="str">
        <f>IF(97&lt;=B4,97,"")</f>
        <v/>
      </c>
      <c r="B107" s="22" t="str">
        <f>IF(A107&lt;&gt;"",B3*12,"")</f>
        <v/>
      </c>
      <c r="C107" s="22" t="str">
        <f>IF(A107&lt;&gt;"",H106+B3*12,"")</f>
        <v/>
      </c>
      <c r="D107" s="22" t="str">
        <f>IF(A107&lt;&gt;"",H106*B5/100,"")</f>
        <v/>
      </c>
      <c r="E107" s="22" t="str">
        <f>IF(A107&lt;&gt;"",B6,"")</f>
        <v/>
      </c>
      <c r="F107" s="22" t="str">
        <f t="shared" si="1"/>
        <v/>
      </c>
      <c r="G107" s="22" t="str">
        <f>IF(A107&lt;&gt;"",F107*B7/100,"")</f>
        <v/>
      </c>
      <c r="H107" s="22" t="str">
        <f>IF(A107&lt;&gt;"",H106+B3*12+D107-G107,"")</f>
        <v/>
      </c>
    </row>
    <row r="108" spans="1:8" x14ac:dyDescent="0.35">
      <c r="A108" s="22" t="str">
        <f>IF(98&lt;=B4,98,"")</f>
        <v/>
      </c>
      <c r="B108" s="22" t="str">
        <f>IF(A108&lt;&gt;"",B3*12,"")</f>
        <v/>
      </c>
      <c r="C108" s="22" t="str">
        <f>IF(A108&lt;&gt;"",H107+B3*12,"")</f>
        <v/>
      </c>
      <c r="D108" s="22" t="str">
        <f>IF(A108&lt;&gt;"",H107*B5/100,"")</f>
        <v/>
      </c>
      <c r="E108" s="22" t="str">
        <f>IF(A108&lt;&gt;"",B6,"")</f>
        <v/>
      </c>
      <c r="F108" s="22" t="str">
        <f t="shared" si="1"/>
        <v/>
      </c>
      <c r="G108" s="22" t="str">
        <f>IF(A108&lt;&gt;"",F108*B7/100,"")</f>
        <v/>
      </c>
      <c r="H108" s="22" t="str">
        <f>IF(A108&lt;&gt;"",H107+B3*12+D108-G108,"")</f>
        <v/>
      </c>
    </row>
    <row r="109" spans="1:8" x14ac:dyDescent="0.35">
      <c r="A109" s="22" t="str">
        <f>IF(99&lt;=B4,99,"")</f>
        <v/>
      </c>
      <c r="B109" s="22" t="str">
        <f>IF(A109&lt;&gt;"",B3*12,"")</f>
        <v/>
      </c>
      <c r="C109" s="22" t="str">
        <f>IF(A109&lt;&gt;"",H108+B3*12,"")</f>
        <v/>
      </c>
      <c r="D109" s="22" t="str">
        <f>IF(A109&lt;&gt;"",H108*B5/100,"")</f>
        <v/>
      </c>
      <c r="E109" s="22" t="str">
        <f>IF(A109&lt;&gt;"",B6,"")</f>
        <v/>
      </c>
      <c r="F109" s="22" t="str">
        <f t="shared" si="1"/>
        <v/>
      </c>
      <c r="G109" s="22" t="str">
        <f>IF(A109&lt;&gt;"",F109*B7/100,"")</f>
        <v/>
      </c>
      <c r="H109" s="22" t="str">
        <f>IF(A109&lt;&gt;"",H108+B3*12+D109-G109,"")</f>
        <v/>
      </c>
    </row>
    <row r="110" spans="1:8" x14ac:dyDescent="0.35">
      <c r="A110" s="22" t="str">
        <f>IF(100&lt;=B4,100,"")</f>
        <v/>
      </c>
      <c r="B110" s="22" t="str">
        <f>IF(A110&lt;&gt;"",B3*12,"")</f>
        <v/>
      </c>
      <c r="C110" s="22" t="str">
        <f>IF(A110&lt;&gt;"",H109+B3*12,"")</f>
        <v/>
      </c>
      <c r="D110" s="22" t="str">
        <f>IF(A110&lt;&gt;"",H109*B5/100,"")</f>
        <v/>
      </c>
      <c r="E110" s="22" t="str">
        <f>IF(A110&lt;&gt;"",B6,"")</f>
        <v/>
      </c>
      <c r="F110" s="22" t="str">
        <f t="shared" si="1"/>
        <v/>
      </c>
      <c r="G110" s="22" t="str">
        <f>IF(A110&lt;&gt;"",F110*B7/100,"")</f>
        <v/>
      </c>
      <c r="H110" s="22" t="str">
        <f>IF(A110&lt;&gt;"",H109+B3*12+D110-G110,"")</f>
        <v/>
      </c>
    </row>
  </sheetData>
  <sheetProtection algorithmName="SHA-512" hashValue="cO6rLmSe5uCl0PnsHALCMJsNp2AqxoqXknOv/GV6/HIGvkGcRtHPnIpqEDbOxrU5CWLRwv94YvgDs0CZpvgeKQ==" saltValue="AXt7TANPu0wRzTiRmYdyNg==" spinCount="100000" sheet="1" objects="1" scenarios="1" selectLockedCells="1"/>
  <mergeCells count="1">
    <mergeCell ref="E4:F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2505-8B9A-4DB7-9366-3A379CB4A577}">
  <dimension ref="A1:H110"/>
  <sheetViews>
    <sheetView workbookViewId="0">
      <selection activeCell="M17" sqref="A1:XFD1048576"/>
    </sheetView>
  </sheetViews>
  <sheetFormatPr baseColWidth="10" defaultColWidth="8.7265625" defaultRowHeight="14.5" x14ac:dyDescent="0.35"/>
  <cols>
    <col min="1" max="1" width="35" style="22" customWidth="1"/>
    <col min="2" max="3" width="23.90625" style="22" customWidth="1"/>
    <col min="4" max="4" width="20.6328125" style="22" customWidth="1"/>
    <col min="5" max="5" width="22.54296875" style="22" customWidth="1"/>
    <col min="6" max="6" width="24.36328125" style="22" customWidth="1"/>
    <col min="7" max="7" width="19.1796875" style="22" customWidth="1"/>
    <col min="8" max="8" width="24.36328125" style="22" customWidth="1"/>
    <col min="9" max="16384" width="8.7265625" style="22"/>
  </cols>
  <sheetData>
    <row r="1" spans="1:8" ht="15.5" x14ac:dyDescent="0.35">
      <c r="A1" s="24" t="s">
        <v>4</v>
      </c>
      <c r="B1" s="25"/>
    </row>
    <row r="2" spans="1:8" ht="15.5" x14ac:dyDescent="0.35">
      <c r="A2" s="25" t="s">
        <v>5</v>
      </c>
      <c r="B2" s="25">
        <f>'ETF Rechner'!A26</f>
        <v>0</v>
      </c>
    </row>
    <row r="3" spans="1:8" ht="15.5" x14ac:dyDescent="0.35">
      <c r="A3" s="25" t="s">
        <v>6</v>
      </c>
      <c r="B3" s="25">
        <f>'ETF Rechner'!A29</f>
        <v>50</v>
      </c>
    </row>
    <row r="4" spans="1:8" ht="19" thickBot="1" x14ac:dyDescent="0.4">
      <c r="A4" s="25" t="s">
        <v>7</v>
      </c>
      <c r="B4" s="25">
        <f>'ETF Rechner'!A28</f>
        <v>25</v>
      </c>
      <c r="E4" s="60" t="s">
        <v>29</v>
      </c>
      <c r="F4" s="62"/>
    </row>
    <row r="5" spans="1:8" ht="15.5" x14ac:dyDescent="0.35">
      <c r="A5" s="25" t="s">
        <v>8</v>
      </c>
      <c r="B5" s="26">
        <f>'ETF Rechner'!A27*100</f>
        <v>8</v>
      </c>
    </row>
    <row r="6" spans="1:8" ht="15.5" x14ac:dyDescent="0.35">
      <c r="A6" s="25" t="s">
        <v>25</v>
      </c>
      <c r="B6" s="28">
        <f>'ETF Rechner'!A32</f>
        <v>1000</v>
      </c>
    </row>
    <row r="7" spans="1:8" ht="15.5" x14ac:dyDescent="0.35">
      <c r="A7" s="25" t="s">
        <v>10</v>
      </c>
      <c r="B7" s="33">
        <f>'ETF Rechner'!A33*100</f>
        <v>18.459999999999997</v>
      </c>
    </row>
    <row r="8" spans="1:8" ht="15.5" x14ac:dyDescent="0.35">
      <c r="A8" s="24" t="s">
        <v>11</v>
      </c>
      <c r="B8" s="27">
        <f>MAX(H:H)</f>
        <v>41436.832959467712</v>
      </c>
    </row>
    <row r="9" spans="1:8" x14ac:dyDescent="0.35">
      <c r="B9" s="23"/>
    </row>
    <row r="10" spans="1:8" x14ac:dyDescent="0.35">
      <c r="A10" s="22" t="s">
        <v>12</v>
      </c>
      <c r="B10" s="22" t="s">
        <v>13</v>
      </c>
      <c r="C10" s="22" t="s">
        <v>17</v>
      </c>
      <c r="D10" s="22" t="s">
        <v>18</v>
      </c>
      <c r="E10" s="22" t="s">
        <v>14</v>
      </c>
      <c r="F10" s="22" t="s">
        <v>15</v>
      </c>
      <c r="G10" s="22" t="s">
        <v>16</v>
      </c>
      <c r="H10" s="22" t="s">
        <v>19</v>
      </c>
    </row>
    <row r="11" spans="1:8" x14ac:dyDescent="0.35">
      <c r="A11" s="22">
        <f>IF(1&lt;=B4,1,"")</f>
        <v>1</v>
      </c>
      <c r="B11" s="22">
        <f>IF(A11&lt;&gt;"",B3*12,"")</f>
        <v>600</v>
      </c>
      <c r="C11" s="22">
        <f>IF(A11&lt;&gt;"",B2+B3*12,"")</f>
        <v>600</v>
      </c>
      <c r="D11" s="22">
        <f>IF(A11&lt;&gt;"",C11*B5/100,"")</f>
        <v>48</v>
      </c>
      <c r="E11" s="22">
        <f>IF(A11&lt;&gt;"",B6,"")</f>
        <v>1000</v>
      </c>
      <c r="F11" s="22">
        <f t="shared" ref="F11:F74" si="0">IF(A11&lt;&gt;"",MAX(0,D11-E11),"")</f>
        <v>0</v>
      </c>
      <c r="G11" s="22">
        <f>IF(A11&lt;&gt;"",F11*B7/100,"")</f>
        <v>0</v>
      </c>
      <c r="H11" s="22">
        <f>IF(A11&lt;&gt;"",C11+D11-G11,"")</f>
        <v>648</v>
      </c>
    </row>
    <row r="12" spans="1:8" x14ac:dyDescent="0.35">
      <c r="A12" s="22">
        <f>IF(2&lt;=B4,2,"")</f>
        <v>2</v>
      </c>
      <c r="B12" s="22">
        <f>IF(A12&lt;&gt;"",B3*12,"")</f>
        <v>600</v>
      </c>
      <c r="C12" s="22">
        <f>IF(A12&lt;&gt;"",H11+B3*12,"")</f>
        <v>1248</v>
      </c>
      <c r="D12" s="22">
        <f>IF(A12&lt;&gt;"",H11*B5/100,"")</f>
        <v>51.84</v>
      </c>
      <c r="E12" s="22">
        <f>IF(A12&lt;&gt;"",B6,"")</f>
        <v>1000</v>
      </c>
      <c r="F12" s="22">
        <f t="shared" si="0"/>
        <v>0</v>
      </c>
      <c r="G12" s="22">
        <f>IF(A12&lt;&gt;"",F12*B7/100,"")</f>
        <v>0</v>
      </c>
      <c r="H12" s="22">
        <f>IF(A12&lt;&gt;"",H11+B3*12+D12-G12,"")</f>
        <v>1299.8399999999999</v>
      </c>
    </row>
    <row r="13" spans="1:8" x14ac:dyDescent="0.35">
      <c r="A13" s="22">
        <f>IF(3&lt;=B4,3,"")</f>
        <v>3</v>
      </c>
      <c r="B13" s="22">
        <f>IF(A13&lt;&gt;"",B3*12,"")</f>
        <v>600</v>
      </c>
      <c r="C13" s="22">
        <f>IF(A13&lt;&gt;"",H12+B3*12,"")</f>
        <v>1899.84</v>
      </c>
      <c r="D13" s="22">
        <f>IF(A13&lt;&gt;"",H12*B5/100,"")</f>
        <v>103.98719999999999</v>
      </c>
      <c r="E13" s="22">
        <f>IF(A13&lt;&gt;"",B6,"")</f>
        <v>1000</v>
      </c>
      <c r="F13" s="22">
        <f t="shared" si="0"/>
        <v>0</v>
      </c>
      <c r="G13" s="22">
        <f>IF(A13&lt;&gt;"",F13*B7/100,"")</f>
        <v>0</v>
      </c>
      <c r="H13" s="22">
        <f>IF(A13&lt;&gt;"",H12+B3*12+D13-G13,"")</f>
        <v>2003.8271999999999</v>
      </c>
    </row>
    <row r="14" spans="1:8" x14ac:dyDescent="0.35">
      <c r="A14" s="22">
        <f>IF(4&lt;=B4,4,"")</f>
        <v>4</v>
      </c>
      <c r="B14" s="22">
        <f>IF(A14&lt;&gt;"",B3*12,"")</f>
        <v>600</v>
      </c>
      <c r="C14" s="22">
        <f>IF(A14&lt;&gt;"",H13+B3*12,"")</f>
        <v>2603.8271999999997</v>
      </c>
      <c r="D14" s="22">
        <f>IF(A14&lt;&gt;"",H13*B5/100,"")</f>
        <v>160.30617599999999</v>
      </c>
      <c r="E14" s="22">
        <f>IF(A14&lt;&gt;"",B6,"")</f>
        <v>1000</v>
      </c>
      <c r="F14" s="22">
        <f t="shared" si="0"/>
        <v>0</v>
      </c>
      <c r="G14" s="22">
        <f>IF(A14&lt;&gt;"",F14*B7/100,"")</f>
        <v>0</v>
      </c>
      <c r="H14" s="22">
        <f>IF(A14&lt;&gt;"",H13+B3*12+D14-G14,"")</f>
        <v>2764.1333759999998</v>
      </c>
    </row>
    <row r="15" spans="1:8" x14ac:dyDescent="0.35">
      <c r="A15" s="22">
        <f>IF(5&lt;=B4,5,"")</f>
        <v>5</v>
      </c>
      <c r="B15" s="22">
        <f>IF(A15&lt;&gt;"",B3*12,"")</f>
        <v>600</v>
      </c>
      <c r="C15" s="22">
        <f>IF(A15&lt;&gt;"",H14+B3*12,"")</f>
        <v>3364.1333759999998</v>
      </c>
      <c r="D15" s="22">
        <f>IF(A15&lt;&gt;"",H14*B5/100,"")</f>
        <v>221.13067007999999</v>
      </c>
      <c r="E15" s="22">
        <f>IF(A15&lt;&gt;"",B6,"")</f>
        <v>1000</v>
      </c>
      <c r="F15" s="22">
        <f t="shared" si="0"/>
        <v>0</v>
      </c>
      <c r="G15" s="22">
        <f>IF(A15&lt;&gt;"",F15*B7/100,"")</f>
        <v>0</v>
      </c>
      <c r="H15" s="22">
        <f>IF(A15&lt;&gt;"",H14+B3*12+D15-G15,"")</f>
        <v>3585.2640460799998</v>
      </c>
    </row>
    <row r="16" spans="1:8" x14ac:dyDescent="0.35">
      <c r="A16" s="22">
        <f>IF(6&lt;=B4,6,"")</f>
        <v>6</v>
      </c>
      <c r="B16" s="22">
        <f>IF(A16&lt;&gt;"",B3*12,"")</f>
        <v>600</v>
      </c>
      <c r="C16" s="22">
        <f>IF(A16&lt;&gt;"",H15+B3*12,"")</f>
        <v>4185.2640460799994</v>
      </c>
      <c r="D16" s="22">
        <f>IF(A16&lt;&gt;"",H15*B5/100,"")</f>
        <v>286.82112368639997</v>
      </c>
      <c r="E16" s="22">
        <f>IF(A16&lt;&gt;"",B6,"")</f>
        <v>1000</v>
      </c>
      <c r="F16" s="22">
        <f t="shared" si="0"/>
        <v>0</v>
      </c>
      <c r="G16" s="22">
        <f>IF(A16&lt;&gt;"",F16*B7/100,"")</f>
        <v>0</v>
      </c>
      <c r="H16" s="22">
        <f>IF(A16&lt;&gt;"",H15+B3*12+D16-G16,"")</f>
        <v>4472.0851697663993</v>
      </c>
    </row>
    <row r="17" spans="1:8" x14ac:dyDescent="0.35">
      <c r="A17" s="22">
        <f>IF(7&lt;=B4,7,"")</f>
        <v>7</v>
      </c>
      <c r="B17" s="22">
        <f>IF(A17&lt;&gt;"",B3*12,"")</f>
        <v>600</v>
      </c>
      <c r="C17" s="22">
        <f>IF(A17&lt;&gt;"",H16+B3*12,"")</f>
        <v>5072.0851697663993</v>
      </c>
      <c r="D17" s="22">
        <f>IF(A17&lt;&gt;"",H16*B5/100,"")</f>
        <v>357.76681358131196</v>
      </c>
      <c r="E17" s="22">
        <f>IF(A17&lt;&gt;"",B6,"")</f>
        <v>1000</v>
      </c>
      <c r="F17" s="22">
        <f t="shared" si="0"/>
        <v>0</v>
      </c>
      <c r="G17" s="22">
        <f>IF(A17&lt;&gt;"",F17*B7/100,"")</f>
        <v>0</v>
      </c>
      <c r="H17" s="22">
        <f>IF(A17&lt;&gt;"",H16+B3*12+D17-G17,"")</f>
        <v>5429.8519833477112</v>
      </c>
    </row>
    <row r="18" spans="1:8" x14ac:dyDescent="0.35">
      <c r="A18" s="22">
        <f>IF(8&lt;=B4,8,"")</f>
        <v>8</v>
      </c>
      <c r="B18" s="22">
        <f>IF(A18&lt;&gt;"",B3*12,"")</f>
        <v>600</v>
      </c>
      <c r="C18" s="22">
        <f>IF(A18&lt;&gt;"",H17+B3*12,"")</f>
        <v>6029.8519833477112</v>
      </c>
      <c r="D18" s="22">
        <f>IF(A18&lt;&gt;"",H17*B5/100,"")</f>
        <v>434.38815866781692</v>
      </c>
      <c r="E18" s="22">
        <f>IF(A18&lt;&gt;"",B6,"")</f>
        <v>1000</v>
      </c>
      <c r="F18" s="22">
        <f t="shared" si="0"/>
        <v>0</v>
      </c>
      <c r="G18" s="22">
        <f>IF(A18&lt;&gt;"",F18*B7/100,"")</f>
        <v>0</v>
      </c>
      <c r="H18" s="22">
        <f>IF(A18&lt;&gt;"",H17+B3*12+D18-G18,"")</f>
        <v>6464.2401420155284</v>
      </c>
    </row>
    <row r="19" spans="1:8" x14ac:dyDescent="0.35">
      <c r="A19" s="22">
        <f>IF(9&lt;=B4,9,"")</f>
        <v>9</v>
      </c>
      <c r="B19" s="22">
        <f>IF(A19&lt;&gt;"",B3*12,"")</f>
        <v>600</v>
      </c>
      <c r="C19" s="22">
        <f>IF(A19&lt;&gt;"",H18+B3*12,"")</f>
        <v>7064.2401420155284</v>
      </c>
      <c r="D19" s="22">
        <f>IF(A19&lt;&gt;"",H18*B5/100,"")</f>
        <v>517.13921136124225</v>
      </c>
      <c r="E19" s="22">
        <f>IF(A19&lt;&gt;"",B6,"")</f>
        <v>1000</v>
      </c>
      <c r="F19" s="22">
        <f t="shared" si="0"/>
        <v>0</v>
      </c>
      <c r="G19" s="22">
        <f>IF(A19&lt;&gt;"",F19*B7/100,"")</f>
        <v>0</v>
      </c>
      <c r="H19" s="22">
        <f>IF(A19&lt;&gt;"",H18+B3*12+D19-G19,"")</f>
        <v>7581.3793533767703</v>
      </c>
    </row>
    <row r="20" spans="1:8" x14ac:dyDescent="0.35">
      <c r="A20" s="22">
        <f>IF(10&lt;=B4,10,"")</f>
        <v>10</v>
      </c>
      <c r="B20" s="22">
        <f>IF(A20&lt;&gt;"",B3*12,"")</f>
        <v>600</v>
      </c>
      <c r="C20" s="22">
        <f>IF(A20&lt;&gt;"",H19+B3*12,"")</f>
        <v>8181.3793533767703</v>
      </c>
      <c r="D20" s="22">
        <f>IF(A20&lt;&gt;"",H19*B5/100,"")</f>
        <v>606.51034827014166</v>
      </c>
      <c r="E20" s="22">
        <f>IF(A20&lt;&gt;"",B6,"")</f>
        <v>1000</v>
      </c>
      <c r="F20" s="22">
        <f t="shared" si="0"/>
        <v>0</v>
      </c>
      <c r="G20" s="22">
        <f>IF(A20&lt;&gt;"",F20*B7/100,"")</f>
        <v>0</v>
      </c>
      <c r="H20" s="22">
        <f>IF(A20&lt;&gt;"",H19+B3*12+D20-G20,"")</f>
        <v>8787.8897016469127</v>
      </c>
    </row>
    <row r="21" spans="1:8" x14ac:dyDescent="0.35">
      <c r="A21" s="22">
        <f>IF(11&lt;=B4,11,"")</f>
        <v>11</v>
      </c>
      <c r="B21" s="22">
        <f>IF(A21&lt;&gt;"",B3*12,"")</f>
        <v>600</v>
      </c>
      <c r="C21" s="22">
        <f>IF(A21&lt;&gt;"",H20+B3*12,"")</f>
        <v>9387.8897016469127</v>
      </c>
      <c r="D21" s="22">
        <f>IF(A21&lt;&gt;"",H20*B5/100,"")</f>
        <v>703.031176131753</v>
      </c>
      <c r="E21" s="22">
        <f>IF(A21&lt;&gt;"",B6,"")</f>
        <v>1000</v>
      </c>
      <c r="F21" s="22">
        <f t="shared" si="0"/>
        <v>0</v>
      </c>
      <c r="G21" s="22">
        <f>IF(A21&lt;&gt;"",F21*B7/100,"")</f>
        <v>0</v>
      </c>
      <c r="H21" s="22">
        <f>IF(A21&lt;&gt;"",H20+B3*12+D21-G21,"")</f>
        <v>10090.920877778666</v>
      </c>
    </row>
    <row r="22" spans="1:8" x14ac:dyDescent="0.35">
      <c r="A22" s="22">
        <f>IF(12&lt;=B4,12,"")</f>
        <v>12</v>
      </c>
      <c r="B22" s="22">
        <f>IF(A22&lt;&gt;"",B3*12,"")</f>
        <v>600</v>
      </c>
      <c r="C22" s="22">
        <f>IF(A22&lt;&gt;"",H21+B3*12,"")</f>
        <v>10690.920877778666</v>
      </c>
      <c r="D22" s="22">
        <f>IF(A22&lt;&gt;"",H21*B5/100,"")</f>
        <v>807.27367022229328</v>
      </c>
      <c r="E22" s="22">
        <f>IF(A22&lt;&gt;"",B6,"")</f>
        <v>1000</v>
      </c>
      <c r="F22" s="22">
        <f t="shared" si="0"/>
        <v>0</v>
      </c>
      <c r="G22" s="22">
        <f>IF(A22&lt;&gt;"",F22*B7/100,"")</f>
        <v>0</v>
      </c>
      <c r="H22" s="22">
        <f>IF(A22&lt;&gt;"",H21+B3*12+D22-G22,"")</f>
        <v>11498.19454800096</v>
      </c>
    </row>
    <row r="23" spans="1:8" x14ac:dyDescent="0.35">
      <c r="A23" s="22">
        <f>IF(13&lt;=B4,13,"")</f>
        <v>13</v>
      </c>
      <c r="B23" s="22">
        <f>IF(A23&lt;&gt;"",B3*12,"")</f>
        <v>600</v>
      </c>
      <c r="C23" s="22">
        <f>IF(A23&lt;&gt;"",H22+B3*12,"")</f>
        <v>12098.19454800096</v>
      </c>
      <c r="D23" s="22">
        <f>IF(A23&lt;&gt;"",H22*B5/100,"")</f>
        <v>919.8555638400768</v>
      </c>
      <c r="E23" s="22">
        <f>IF(A23&lt;&gt;"",B6,"")</f>
        <v>1000</v>
      </c>
      <c r="F23" s="22">
        <f t="shared" si="0"/>
        <v>0</v>
      </c>
      <c r="G23" s="22">
        <f>IF(A23&lt;&gt;"",F23*B7/100,"")</f>
        <v>0</v>
      </c>
      <c r="H23" s="22">
        <f>IF(A23&lt;&gt;"",H22+B3*12+D23-G23,"")</f>
        <v>13018.050111841038</v>
      </c>
    </row>
    <row r="24" spans="1:8" x14ac:dyDescent="0.35">
      <c r="A24" s="22">
        <f>IF(14&lt;=B4,14,"")</f>
        <v>14</v>
      </c>
      <c r="B24" s="22">
        <f>IF(A24&lt;&gt;"",B3*12,"")</f>
        <v>600</v>
      </c>
      <c r="C24" s="22">
        <f>IF(A24&lt;&gt;"",H23+B3*12,"")</f>
        <v>13618.050111841038</v>
      </c>
      <c r="D24" s="22">
        <f>IF(A24&lt;&gt;"",H23*B5/100,"")</f>
        <v>1041.444008947283</v>
      </c>
      <c r="E24" s="22">
        <f>IF(A24&lt;&gt;"",B6,"")</f>
        <v>1000</v>
      </c>
      <c r="F24" s="22">
        <f t="shared" si="0"/>
        <v>41.44400894728301</v>
      </c>
      <c r="G24" s="22">
        <f>IF(A24&lt;&gt;"",F24*B7/100,"")</f>
        <v>7.6505640516684421</v>
      </c>
      <c r="H24" s="22">
        <f>IF(A24&lt;&gt;"",H23+B3*12+D24-G24,"")</f>
        <v>14651.843556736652</v>
      </c>
    </row>
    <row r="25" spans="1:8" x14ac:dyDescent="0.35">
      <c r="A25" s="22">
        <f>IF(15&lt;=B4,15,"")</f>
        <v>15</v>
      </c>
      <c r="B25" s="22">
        <f>IF(A25&lt;&gt;"",B3*12,"")</f>
        <v>600</v>
      </c>
      <c r="C25" s="22">
        <f>IF(A25&lt;&gt;"",H24+B3*12,"")</f>
        <v>15251.843556736652</v>
      </c>
      <c r="D25" s="22">
        <f>IF(A25&lt;&gt;"",H24*B5/100,"")</f>
        <v>1172.1474845389321</v>
      </c>
      <c r="E25" s="22">
        <f>IF(A25&lt;&gt;"",B6,"")</f>
        <v>1000</v>
      </c>
      <c r="F25" s="22">
        <f t="shared" si="0"/>
        <v>172.14748453893208</v>
      </c>
      <c r="G25" s="22">
        <f>IF(A25&lt;&gt;"",F25*B7/100,"")</f>
        <v>31.778425645886855</v>
      </c>
      <c r="H25" s="22">
        <f>IF(A25&lt;&gt;"",H24+B3*12+D25-G25,"")</f>
        <v>16392.212615629698</v>
      </c>
    </row>
    <row r="26" spans="1:8" x14ac:dyDescent="0.35">
      <c r="A26" s="22">
        <f>IF(16&lt;=B4,16,"")</f>
        <v>16</v>
      </c>
      <c r="B26" s="22">
        <f>IF(A26&lt;&gt;"",B3*12,"")</f>
        <v>600</v>
      </c>
      <c r="C26" s="22">
        <f>IF(A26&lt;&gt;"",H25+B3*12,"")</f>
        <v>16992.212615629698</v>
      </c>
      <c r="D26" s="22">
        <f>IF(A26&lt;&gt;"",H25*B5/100,"")</f>
        <v>1311.3770092503757</v>
      </c>
      <c r="E26" s="22">
        <f>IF(A26&lt;&gt;"",B6,"")</f>
        <v>1000</v>
      </c>
      <c r="F26" s="22">
        <f t="shared" si="0"/>
        <v>311.37700925037575</v>
      </c>
      <c r="G26" s="22">
        <f>IF(A26&lt;&gt;"",F26*B7/100,"")</f>
        <v>57.480195907619354</v>
      </c>
      <c r="H26" s="22">
        <f>IF(A26&lt;&gt;"",H25+B3*12+D26-G26,"")</f>
        <v>18246.109428972457</v>
      </c>
    </row>
    <row r="27" spans="1:8" x14ac:dyDescent="0.35">
      <c r="A27" s="22">
        <f>IF(17&lt;=B4,17,"")</f>
        <v>17</v>
      </c>
      <c r="B27" s="22">
        <f>IF(A27&lt;&gt;"",B3*12,"")</f>
        <v>600</v>
      </c>
      <c r="C27" s="22">
        <f>IF(A27&lt;&gt;"",H26+B3*12,"")</f>
        <v>18846.109428972457</v>
      </c>
      <c r="D27" s="22">
        <f>IF(A27&lt;&gt;"",H26*B5/100,"")</f>
        <v>1459.6887543177966</v>
      </c>
      <c r="E27" s="22">
        <f>IF(A27&lt;&gt;"",B6,"")</f>
        <v>1000</v>
      </c>
      <c r="F27" s="22">
        <f t="shared" si="0"/>
        <v>459.68875431779657</v>
      </c>
      <c r="G27" s="22">
        <f>IF(A27&lt;&gt;"",F27*B7/100,"")</f>
        <v>84.858544047065223</v>
      </c>
      <c r="H27" s="22">
        <f>IF(A27&lt;&gt;"",H26+B3*12+D27-G27,"")</f>
        <v>20220.939639243188</v>
      </c>
    </row>
    <row r="28" spans="1:8" x14ac:dyDescent="0.35">
      <c r="A28" s="22">
        <f>IF(18&lt;=B4,18,"")</f>
        <v>18</v>
      </c>
      <c r="B28" s="22">
        <f>IF(A28&lt;&gt;"",B3*12,"")</f>
        <v>600</v>
      </c>
      <c r="C28" s="22">
        <f>IF(A28&lt;&gt;"",H27+B3*12,"")</f>
        <v>20820.939639243188</v>
      </c>
      <c r="D28" s="22">
        <f>IF(A28&lt;&gt;"",H27*B5/100,"")</f>
        <v>1617.675171139455</v>
      </c>
      <c r="E28" s="22">
        <f>IF(A28&lt;&gt;"",B6,"")</f>
        <v>1000</v>
      </c>
      <c r="F28" s="22">
        <f t="shared" si="0"/>
        <v>617.67517113945496</v>
      </c>
      <c r="G28" s="22">
        <f>IF(A28&lt;&gt;"",F28*B7/100,"")</f>
        <v>114.02283659234337</v>
      </c>
      <c r="H28" s="22">
        <f>IF(A28&lt;&gt;"",H27+B3*12+D28-G28,"")</f>
        <v>22324.591973790299</v>
      </c>
    </row>
    <row r="29" spans="1:8" x14ac:dyDescent="0.35">
      <c r="A29" s="22">
        <f>IF(19&lt;=B4,19,"")</f>
        <v>19</v>
      </c>
      <c r="B29" s="22">
        <f>IF(A29&lt;&gt;"",B3*12,"")</f>
        <v>600</v>
      </c>
      <c r="C29" s="22">
        <f>IF(A29&lt;&gt;"",H28+B3*12,"")</f>
        <v>22924.591973790299</v>
      </c>
      <c r="D29" s="22">
        <f>IF(A29&lt;&gt;"",H28*B5/100,"")</f>
        <v>1785.967357903224</v>
      </c>
      <c r="E29" s="22">
        <f>IF(A29&lt;&gt;"",B6,"")</f>
        <v>1000</v>
      </c>
      <c r="F29" s="22">
        <f t="shared" si="0"/>
        <v>785.96735790322396</v>
      </c>
      <c r="G29" s="22">
        <f>IF(A29&lt;&gt;"",F29*B7/100,"")</f>
        <v>145.08957426893511</v>
      </c>
      <c r="H29" s="22">
        <f>IF(A29&lt;&gt;"",H28+B3*12+D29-G29,"")</f>
        <v>24565.469757424587</v>
      </c>
    </row>
    <row r="30" spans="1:8" x14ac:dyDescent="0.35">
      <c r="A30" s="22">
        <f>IF(20&lt;=B4,20,"")</f>
        <v>20</v>
      </c>
      <c r="B30" s="22">
        <f>IF(A30&lt;&gt;"",B3*12,"")</f>
        <v>600</v>
      </c>
      <c r="C30" s="22">
        <f>IF(A30&lt;&gt;"",H29+B3*12,"")</f>
        <v>25165.469757424587</v>
      </c>
      <c r="D30" s="22">
        <f>IF(A30&lt;&gt;"",H29*B5/100,"")</f>
        <v>1965.2375805939671</v>
      </c>
      <c r="E30" s="22">
        <f>IF(A30&lt;&gt;"",B6,"")</f>
        <v>1000</v>
      </c>
      <c r="F30" s="22">
        <f t="shared" si="0"/>
        <v>965.2375805939671</v>
      </c>
      <c r="G30" s="22">
        <f>IF(A30&lt;&gt;"",F30*B7/100,"")</f>
        <v>178.18285737764629</v>
      </c>
      <c r="H30" s="22">
        <f>IF(A30&lt;&gt;"",H29+B3*12+D30-G30,"")</f>
        <v>26952.524480640906</v>
      </c>
    </row>
    <row r="31" spans="1:8" x14ac:dyDescent="0.35">
      <c r="A31" s="22">
        <f>IF(21&lt;=B4,21,"")</f>
        <v>21</v>
      </c>
      <c r="B31" s="22">
        <f>IF(A31&lt;&gt;"",B3*12,"")</f>
        <v>600</v>
      </c>
      <c r="C31" s="22">
        <f>IF(A31&lt;&gt;"",H30+B3*12,"")</f>
        <v>27552.524480640906</v>
      </c>
      <c r="D31" s="22">
        <f>IF(A31&lt;&gt;"",H30*B5/100,"")</f>
        <v>2156.2019584512727</v>
      </c>
      <c r="E31" s="22">
        <f>IF(A31&lt;&gt;"",B6,"")</f>
        <v>1000</v>
      </c>
      <c r="F31" s="22">
        <f t="shared" si="0"/>
        <v>1156.2019584512727</v>
      </c>
      <c r="G31" s="22">
        <f>IF(A31&lt;&gt;"",F31*B7/100,"")</f>
        <v>213.43488153010492</v>
      </c>
      <c r="H31" s="22">
        <f>IF(A31&lt;&gt;"",H30+B3*12+D31-G31,"")</f>
        <v>29495.291557562072</v>
      </c>
    </row>
    <row r="32" spans="1:8" x14ac:dyDescent="0.35">
      <c r="A32" s="22">
        <f>IF(22&lt;=B4,22,"")</f>
        <v>22</v>
      </c>
      <c r="B32" s="22">
        <f>IF(A32&lt;&gt;"",B3*12,"")</f>
        <v>600</v>
      </c>
      <c r="C32" s="22">
        <f>IF(A32&lt;&gt;"",H31+B3*12,"")</f>
        <v>30095.291557562072</v>
      </c>
      <c r="D32" s="22">
        <f>IF(A32&lt;&gt;"",H31*B5/100,"")</f>
        <v>2359.6233246049655</v>
      </c>
      <c r="E32" s="22">
        <f>IF(A32&lt;&gt;"",B6,"")</f>
        <v>1000</v>
      </c>
      <c r="F32" s="22">
        <f t="shared" si="0"/>
        <v>1359.6233246049655</v>
      </c>
      <c r="G32" s="22">
        <f>IF(A32&lt;&gt;"",F32*B7/100,"")</f>
        <v>250.98646572207662</v>
      </c>
      <c r="H32" s="22">
        <f>IF(A32&lt;&gt;"",H31+B3*12+D32-G32,"")</f>
        <v>32203.928416444964</v>
      </c>
    </row>
    <row r="33" spans="1:8" x14ac:dyDescent="0.35">
      <c r="A33" s="22">
        <f>IF(23&lt;=B4,23,"")</f>
        <v>23</v>
      </c>
      <c r="B33" s="22">
        <f>IF(A33&lt;&gt;"",B3*12,"")</f>
        <v>600</v>
      </c>
      <c r="C33" s="22">
        <f>IF(A33&lt;&gt;"",H32+B3*12,"")</f>
        <v>32803.928416444964</v>
      </c>
      <c r="D33" s="22">
        <f>IF(A33&lt;&gt;"",H32*B5/100,"")</f>
        <v>2576.3142733155969</v>
      </c>
      <c r="E33" s="22">
        <f>IF(A33&lt;&gt;"",B6,"")</f>
        <v>1000</v>
      </c>
      <c r="F33" s="22">
        <f t="shared" si="0"/>
        <v>1576.3142733155969</v>
      </c>
      <c r="G33" s="22">
        <f>IF(A33&lt;&gt;"",F33*B7/100,"")</f>
        <v>290.98761485405913</v>
      </c>
      <c r="H33" s="22">
        <f>IF(A33&lt;&gt;"",H32+B3*12+D33-G33,"")</f>
        <v>35089.255074906505</v>
      </c>
    </row>
    <row r="34" spans="1:8" x14ac:dyDescent="0.35">
      <c r="A34" s="22">
        <f>IF(24&lt;=B4,24,"")</f>
        <v>24</v>
      </c>
      <c r="B34" s="22">
        <f>IF(A34&lt;&gt;"",B3*12,"")</f>
        <v>600</v>
      </c>
      <c r="C34" s="22">
        <f>IF(A34&lt;&gt;"",H33+B3*12,"")</f>
        <v>35689.255074906505</v>
      </c>
      <c r="D34" s="22">
        <f>IF(A34&lt;&gt;"",H33*B5/100,"")</f>
        <v>2807.1404059925203</v>
      </c>
      <c r="E34" s="22">
        <f>IF(A34&lt;&gt;"",B6,"")</f>
        <v>1000</v>
      </c>
      <c r="F34" s="22">
        <f t="shared" si="0"/>
        <v>1807.1404059925203</v>
      </c>
      <c r="G34" s="22">
        <f>IF(A34&lt;&gt;"",F34*B7/100,"")</f>
        <v>333.59811894621919</v>
      </c>
      <c r="H34" s="22">
        <f>IF(A34&lt;&gt;"",H33+B3*12+D34-G34,"")</f>
        <v>38162.797361952806</v>
      </c>
    </row>
    <row r="35" spans="1:8" x14ac:dyDescent="0.35">
      <c r="A35" s="22">
        <f>IF(25&lt;=B4,25,"")</f>
        <v>25</v>
      </c>
      <c r="B35" s="22">
        <f>IF(A35&lt;&gt;"",B3*12,"")</f>
        <v>600</v>
      </c>
      <c r="C35" s="22">
        <f>IF(A35&lt;&gt;"",H34+B3*12,"")</f>
        <v>38762.797361952806</v>
      </c>
      <c r="D35" s="22">
        <f>IF(A35&lt;&gt;"",H34*B5/100,"")</f>
        <v>3053.0237889562245</v>
      </c>
      <c r="E35" s="22">
        <f>IF(A35&lt;&gt;"",B6,"")</f>
        <v>1000</v>
      </c>
      <c r="F35" s="22">
        <f t="shared" si="0"/>
        <v>2053.0237889562245</v>
      </c>
      <c r="G35" s="22">
        <f>IF(A35&lt;&gt;"",F35*B7/100,"")</f>
        <v>378.98819144131897</v>
      </c>
      <c r="H35" s="22">
        <f>IF(A35&lt;&gt;"",H34+B3*12+D35-G35,"")</f>
        <v>41436.832959467712</v>
      </c>
    </row>
    <row r="36" spans="1:8" x14ac:dyDescent="0.35">
      <c r="A36" s="22" t="str">
        <f>IF(26&lt;=B4,26,"")</f>
        <v/>
      </c>
      <c r="B36" s="22" t="str">
        <f>IF(A36&lt;&gt;"",B3*12,"")</f>
        <v/>
      </c>
      <c r="C36" s="22" t="str">
        <f>IF(A36&lt;&gt;"",H35+B3*12,"")</f>
        <v/>
      </c>
      <c r="D36" s="22" t="str">
        <f>IF(A36&lt;&gt;"",H35*B5/100,"")</f>
        <v/>
      </c>
      <c r="E36" s="22" t="str">
        <f>IF(A36&lt;&gt;"",B6,"")</f>
        <v/>
      </c>
      <c r="F36" s="22" t="str">
        <f t="shared" si="0"/>
        <v/>
      </c>
      <c r="G36" s="22" t="str">
        <f>IF(A36&lt;&gt;"",F36*B7/100,"")</f>
        <v/>
      </c>
      <c r="H36" s="22" t="str">
        <f>IF(A36&lt;&gt;"",H35+B3*12+D36-G36,"")</f>
        <v/>
      </c>
    </row>
    <row r="37" spans="1:8" x14ac:dyDescent="0.35">
      <c r="A37" s="22" t="str">
        <f>IF(27&lt;=B4,27,"")</f>
        <v/>
      </c>
      <c r="B37" s="22" t="str">
        <f>IF(A37&lt;&gt;"",B3*12,"")</f>
        <v/>
      </c>
      <c r="C37" s="22" t="str">
        <f>IF(A37&lt;&gt;"",H36+B3*12,"")</f>
        <v/>
      </c>
      <c r="D37" s="22" t="str">
        <f>IF(A37&lt;&gt;"",H36*B5/100,"")</f>
        <v/>
      </c>
      <c r="E37" s="22" t="str">
        <f>IF(A37&lt;&gt;"",B6,"")</f>
        <v/>
      </c>
      <c r="F37" s="22" t="str">
        <f t="shared" si="0"/>
        <v/>
      </c>
      <c r="G37" s="22" t="str">
        <f>IF(A37&lt;&gt;"",F37*B7/100,"")</f>
        <v/>
      </c>
      <c r="H37" s="22" t="str">
        <f>IF(A37&lt;&gt;"",H36+B3*12+D37-G37,"")</f>
        <v/>
      </c>
    </row>
    <row r="38" spans="1:8" x14ac:dyDescent="0.35">
      <c r="A38" s="22" t="str">
        <f>IF(28&lt;=B4,28,"")</f>
        <v/>
      </c>
      <c r="B38" s="22" t="str">
        <f>IF(A38&lt;&gt;"",B3*12,"")</f>
        <v/>
      </c>
      <c r="C38" s="22" t="str">
        <f>IF(A38&lt;&gt;"",H37+B3*12,"")</f>
        <v/>
      </c>
      <c r="D38" s="22" t="str">
        <f>IF(A38&lt;&gt;"",H37*B5/100,"")</f>
        <v/>
      </c>
      <c r="E38" s="22" t="str">
        <f>IF(A38&lt;&gt;"",B6,"")</f>
        <v/>
      </c>
      <c r="F38" s="22" t="str">
        <f t="shared" si="0"/>
        <v/>
      </c>
      <c r="G38" s="22" t="str">
        <f>IF(A38&lt;&gt;"",F38*B7/100,"")</f>
        <v/>
      </c>
      <c r="H38" s="22" t="str">
        <f>IF(A38&lt;&gt;"",H37+B3*12+D38-G38,"")</f>
        <v/>
      </c>
    </row>
    <row r="39" spans="1:8" x14ac:dyDescent="0.35">
      <c r="A39" s="22" t="str">
        <f>IF(29&lt;=B4,29,"")</f>
        <v/>
      </c>
      <c r="B39" s="22" t="str">
        <f>IF(A39&lt;&gt;"",B3*12,"")</f>
        <v/>
      </c>
      <c r="C39" s="22" t="str">
        <f>IF(A39&lt;&gt;"",H38+B3*12,"")</f>
        <v/>
      </c>
      <c r="D39" s="22" t="str">
        <f>IF(A39&lt;&gt;"",H38*B5/100,"")</f>
        <v/>
      </c>
      <c r="E39" s="22" t="str">
        <f>IF(A39&lt;&gt;"",B6,"")</f>
        <v/>
      </c>
      <c r="F39" s="22" t="str">
        <f t="shared" si="0"/>
        <v/>
      </c>
      <c r="G39" s="22" t="str">
        <f>IF(A39&lt;&gt;"",F39*B7/100,"")</f>
        <v/>
      </c>
      <c r="H39" s="22" t="str">
        <f>IF(A39&lt;&gt;"",H38+B3*12+D39-G39,"")</f>
        <v/>
      </c>
    </row>
    <row r="40" spans="1:8" x14ac:dyDescent="0.35">
      <c r="A40" s="22" t="str">
        <f>IF(30&lt;=B4,30,"")</f>
        <v/>
      </c>
      <c r="B40" s="22" t="str">
        <f>IF(A40&lt;&gt;"",B3*12,"")</f>
        <v/>
      </c>
      <c r="C40" s="22" t="str">
        <f>IF(A40&lt;&gt;"",H39+B3*12,"")</f>
        <v/>
      </c>
      <c r="D40" s="22" t="str">
        <f>IF(A40&lt;&gt;"",H39*B5/100,"")</f>
        <v/>
      </c>
      <c r="E40" s="22" t="str">
        <f>IF(A40&lt;&gt;"",B6,"")</f>
        <v/>
      </c>
      <c r="F40" s="22" t="str">
        <f t="shared" si="0"/>
        <v/>
      </c>
      <c r="G40" s="22" t="str">
        <f>IF(A40&lt;&gt;"",F40*B7/100,"")</f>
        <v/>
      </c>
      <c r="H40" s="22" t="str">
        <f>IF(A40&lt;&gt;"",H39+B3*12+D40-G40,"")</f>
        <v/>
      </c>
    </row>
    <row r="41" spans="1:8" x14ac:dyDescent="0.35">
      <c r="A41" s="22" t="str">
        <f>IF(31&lt;=B4,31,"")</f>
        <v/>
      </c>
      <c r="B41" s="22" t="str">
        <f>IF(A41&lt;&gt;"",B3*12,"")</f>
        <v/>
      </c>
      <c r="C41" s="22" t="str">
        <f>IF(A41&lt;&gt;"",H40+B3*12,"")</f>
        <v/>
      </c>
      <c r="D41" s="22" t="str">
        <f>IF(A41&lt;&gt;"",H40*B5/100,"")</f>
        <v/>
      </c>
      <c r="E41" s="22" t="str">
        <f>IF(A41&lt;&gt;"",B6,"")</f>
        <v/>
      </c>
      <c r="F41" s="22" t="str">
        <f t="shared" si="0"/>
        <v/>
      </c>
      <c r="G41" s="22" t="str">
        <f>IF(A41&lt;&gt;"",F41*B7/100,"")</f>
        <v/>
      </c>
      <c r="H41" s="22" t="str">
        <f>IF(A41&lt;&gt;"",H40+B3*12+D41-G41,"")</f>
        <v/>
      </c>
    </row>
    <row r="42" spans="1:8" x14ac:dyDescent="0.35">
      <c r="A42" s="22" t="str">
        <f>IF(32&lt;=B4,32,"")</f>
        <v/>
      </c>
      <c r="B42" s="22" t="str">
        <f>IF(A42&lt;&gt;"",B3*12,"")</f>
        <v/>
      </c>
      <c r="C42" s="22" t="str">
        <f>IF(A42&lt;&gt;"",H41+B3*12,"")</f>
        <v/>
      </c>
      <c r="D42" s="22" t="str">
        <f>IF(A42&lt;&gt;"",H41*B5/100,"")</f>
        <v/>
      </c>
      <c r="E42" s="22" t="str">
        <f>IF(A42&lt;&gt;"",B6,"")</f>
        <v/>
      </c>
      <c r="F42" s="22" t="str">
        <f t="shared" si="0"/>
        <v/>
      </c>
      <c r="G42" s="22" t="str">
        <f>IF(A42&lt;&gt;"",F42*B7/100,"")</f>
        <v/>
      </c>
      <c r="H42" s="22" t="str">
        <f>IF(A42&lt;&gt;"",H41+B3*12+D42-G42,"")</f>
        <v/>
      </c>
    </row>
    <row r="43" spans="1:8" x14ac:dyDescent="0.35">
      <c r="A43" s="22" t="str">
        <f>IF(33&lt;=B4,33,"")</f>
        <v/>
      </c>
      <c r="B43" s="22" t="str">
        <f>IF(A43&lt;&gt;"",B3*12,"")</f>
        <v/>
      </c>
      <c r="C43" s="22" t="str">
        <f>IF(A43&lt;&gt;"",H42+B3*12,"")</f>
        <v/>
      </c>
      <c r="D43" s="22" t="str">
        <f>IF(A43&lt;&gt;"",H42*B5/100,"")</f>
        <v/>
      </c>
      <c r="E43" s="22" t="str">
        <f>IF(A43&lt;&gt;"",B6,"")</f>
        <v/>
      </c>
      <c r="F43" s="22" t="str">
        <f t="shared" si="0"/>
        <v/>
      </c>
      <c r="G43" s="22" t="str">
        <f>IF(A43&lt;&gt;"",F43*B7/100,"")</f>
        <v/>
      </c>
      <c r="H43" s="22" t="str">
        <f>IF(A43&lt;&gt;"",H42+B3*12+D43-G43,"")</f>
        <v/>
      </c>
    </row>
    <row r="44" spans="1:8" x14ac:dyDescent="0.35">
      <c r="A44" s="22" t="str">
        <f>IF(34&lt;=B4,34,"")</f>
        <v/>
      </c>
      <c r="B44" s="22" t="str">
        <f>IF(A44&lt;&gt;"",B3*12,"")</f>
        <v/>
      </c>
      <c r="C44" s="22" t="str">
        <f>IF(A44&lt;&gt;"",H43+B3*12,"")</f>
        <v/>
      </c>
      <c r="D44" s="22" t="str">
        <f>IF(A44&lt;&gt;"",H43*B5/100,"")</f>
        <v/>
      </c>
      <c r="E44" s="22" t="str">
        <f>IF(A44&lt;&gt;"",B6,"")</f>
        <v/>
      </c>
      <c r="F44" s="22" t="str">
        <f t="shared" si="0"/>
        <v/>
      </c>
      <c r="G44" s="22" t="str">
        <f>IF(A44&lt;&gt;"",F44*B7/100,"")</f>
        <v/>
      </c>
      <c r="H44" s="22" t="str">
        <f>IF(A44&lt;&gt;"",H43+B3*12+D44-G44,"")</f>
        <v/>
      </c>
    </row>
    <row r="45" spans="1:8" x14ac:dyDescent="0.35">
      <c r="A45" s="22" t="str">
        <f>IF(35&lt;=B4,35,"")</f>
        <v/>
      </c>
      <c r="B45" s="22" t="str">
        <f>IF(A45&lt;&gt;"",B3*12,"")</f>
        <v/>
      </c>
      <c r="C45" s="22" t="str">
        <f>IF(A45&lt;&gt;"",H44+B3*12,"")</f>
        <v/>
      </c>
      <c r="D45" s="22" t="str">
        <f>IF(A45&lt;&gt;"",H44*B5/100,"")</f>
        <v/>
      </c>
      <c r="E45" s="22" t="str">
        <f>IF(A45&lt;&gt;"",B6,"")</f>
        <v/>
      </c>
      <c r="F45" s="22" t="str">
        <f t="shared" si="0"/>
        <v/>
      </c>
      <c r="G45" s="22" t="str">
        <f>IF(A45&lt;&gt;"",F45*B7/100,"")</f>
        <v/>
      </c>
      <c r="H45" s="22" t="str">
        <f>IF(A45&lt;&gt;"",H44+B3*12+D45-G45,"")</f>
        <v/>
      </c>
    </row>
    <row r="46" spans="1:8" x14ac:dyDescent="0.35">
      <c r="A46" s="22" t="str">
        <f>IF(36&lt;=B4,36,"")</f>
        <v/>
      </c>
      <c r="B46" s="22" t="str">
        <f>IF(A46&lt;&gt;"",B3*12,"")</f>
        <v/>
      </c>
      <c r="C46" s="22" t="str">
        <f>IF(A46&lt;&gt;"",H45+B3*12,"")</f>
        <v/>
      </c>
      <c r="D46" s="22" t="str">
        <f>IF(A46&lt;&gt;"",H45*B5/100,"")</f>
        <v/>
      </c>
      <c r="E46" s="22" t="str">
        <f>IF(A46&lt;&gt;"",B6,"")</f>
        <v/>
      </c>
      <c r="F46" s="22" t="str">
        <f t="shared" si="0"/>
        <v/>
      </c>
      <c r="G46" s="22" t="str">
        <f>IF(A46&lt;&gt;"",F46*B7/100,"")</f>
        <v/>
      </c>
      <c r="H46" s="22" t="str">
        <f>IF(A46&lt;&gt;"",H45+B3*12+D46-G46,"")</f>
        <v/>
      </c>
    </row>
    <row r="47" spans="1:8" x14ac:dyDescent="0.35">
      <c r="A47" s="22" t="str">
        <f>IF(37&lt;=B4,37,"")</f>
        <v/>
      </c>
      <c r="B47" s="22" t="str">
        <f>IF(A47&lt;&gt;"",B3*12,"")</f>
        <v/>
      </c>
      <c r="C47" s="22" t="str">
        <f>IF(A47&lt;&gt;"",H46+B3*12,"")</f>
        <v/>
      </c>
      <c r="D47" s="22" t="str">
        <f>IF(A47&lt;&gt;"",H46*B5/100,"")</f>
        <v/>
      </c>
      <c r="E47" s="22" t="str">
        <f>IF(A47&lt;&gt;"",B6,"")</f>
        <v/>
      </c>
      <c r="F47" s="22" t="str">
        <f t="shared" si="0"/>
        <v/>
      </c>
      <c r="G47" s="22" t="str">
        <f>IF(A47&lt;&gt;"",F47*B7/100,"")</f>
        <v/>
      </c>
      <c r="H47" s="22" t="str">
        <f>IF(A47&lt;&gt;"",H46+B3*12+D47-G47,"")</f>
        <v/>
      </c>
    </row>
    <row r="48" spans="1:8" x14ac:dyDescent="0.35">
      <c r="A48" s="22" t="str">
        <f>IF(38&lt;=B4,38,"")</f>
        <v/>
      </c>
      <c r="B48" s="22" t="str">
        <f>IF(A48&lt;&gt;"",B3*12,"")</f>
        <v/>
      </c>
      <c r="C48" s="22" t="str">
        <f>IF(A48&lt;&gt;"",H47+B3*12,"")</f>
        <v/>
      </c>
      <c r="D48" s="22" t="str">
        <f>IF(A48&lt;&gt;"",H47*B5/100,"")</f>
        <v/>
      </c>
      <c r="E48" s="22" t="str">
        <f>IF(A48&lt;&gt;"",B6,"")</f>
        <v/>
      </c>
      <c r="F48" s="22" t="str">
        <f t="shared" si="0"/>
        <v/>
      </c>
      <c r="G48" s="22" t="str">
        <f>IF(A48&lt;&gt;"",F48*B7/100,"")</f>
        <v/>
      </c>
      <c r="H48" s="22" t="str">
        <f>IF(A48&lt;&gt;"",H47+B3*12+D48-G48,"")</f>
        <v/>
      </c>
    </row>
    <row r="49" spans="1:8" x14ac:dyDescent="0.35">
      <c r="A49" s="22" t="str">
        <f>IF(39&lt;=B4,39,"")</f>
        <v/>
      </c>
      <c r="B49" s="22" t="str">
        <f>IF(A49&lt;&gt;"",B3*12,"")</f>
        <v/>
      </c>
      <c r="C49" s="22" t="str">
        <f>IF(A49&lt;&gt;"",H48+B3*12,"")</f>
        <v/>
      </c>
      <c r="D49" s="22" t="str">
        <f>IF(A49&lt;&gt;"",H48*B5/100,"")</f>
        <v/>
      </c>
      <c r="E49" s="22" t="str">
        <f>IF(A49&lt;&gt;"",B6,"")</f>
        <v/>
      </c>
      <c r="F49" s="22" t="str">
        <f t="shared" si="0"/>
        <v/>
      </c>
      <c r="G49" s="22" t="str">
        <f>IF(A49&lt;&gt;"",F49*B7/100,"")</f>
        <v/>
      </c>
      <c r="H49" s="22" t="str">
        <f>IF(A49&lt;&gt;"",H48+B3*12+D49-G49,"")</f>
        <v/>
      </c>
    </row>
    <row r="50" spans="1:8" x14ac:dyDescent="0.35">
      <c r="A50" s="22" t="str">
        <f>IF(40&lt;=B4,40,"")</f>
        <v/>
      </c>
      <c r="B50" s="22" t="str">
        <f>IF(A50&lt;&gt;"",B3*12,"")</f>
        <v/>
      </c>
      <c r="C50" s="22" t="str">
        <f>IF(A50&lt;&gt;"",H49+B3*12,"")</f>
        <v/>
      </c>
      <c r="D50" s="22" t="str">
        <f>IF(A50&lt;&gt;"",H49*B5/100,"")</f>
        <v/>
      </c>
      <c r="E50" s="22" t="str">
        <f>IF(A50&lt;&gt;"",B6,"")</f>
        <v/>
      </c>
      <c r="F50" s="22" t="str">
        <f t="shared" si="0"/>
        <v/>
      </c>
      <c r="G50" s="22" t="str">
        <f>IF(A50&lt;&gt;"",F50*B7/100,"")</f>
        <v/>
      </c>
      <c r="H50" s="22" t="str">
        <f>IF(A50&lt;&gt;"",H49+B3*12+D50-G50,"")</f>
        <v/>
      </c>
    </row>
    <row r="51" spans="1:8" x14ac:dyDescent="0.35">
      <c r="A51" s="22" t="str">
        <f>IF(41&lt;=B4,41,"")</f>
        <v/>
      </c>
      <c r="B51" s="22" t="str">
        <f>IF(A51&lt;&gt;"",B3*12,"")</f>
        <v/>
      </c>
      <c r="C51" s="22" t="str">
        <f>IF(A51&lt;&gt;"",H50+B3*12,"")</f>
        <v/>
      </c>
      <c r="D51" s="22" t="str">
        <f>IF(A51&lt;&gt;"",H50*B5/100,"")</f>
        <v/>
      </c>
      <c r="E51" s="22" t="str">
        <f>IF(A51&lt;&gt;"",B6,"")</f>
        <v/>
      </c>
      <c r="F51" s="22" t="str">
        <f t="shared" si="0"/>
        <v/>
      </c>
      <c r="G51" s="22" t="str">
        <f>IF(A51&lt;&gt;"",F51*B7/100,"")</f>
        <v/>
      </c>
      <c r="H51" s="22" t="str">
        <f>IF(A51&lt;&gt;"",H50+B3*12+D51-G51,"")</f>
        <v/>
      </c>
    </row>
    <row r="52" spans="1:8" x14ac:dyDescent="0.35">
      <c r="A52" s="22" t="str">
        <f>IF(42&lt;=B4,42,"")</f>
        <v/>
      </c>
      <c r="B52" s="22" t="str">
        <f>IF(A52&lt;&gt;"",B3*12,"")</f>
        <v/>
      </c>
      <c r="C52" s="22" t="str">
        <f>IF(A52&lt;&gt;"",H51+B3*12,"")</f>
        <v/>
      </c>
      <c r="D52" s="22" t="str">
        <f>IF(A52&lt;&gt;"",H51*B5/100,"")</f>
        <v/>
      </c>
      <c r="E52" s="22" t="str">
        <f>IF(A52&lt;&gt;"",B6,"")</f>
        <v/>
      </c>
      <c r="F52" s="22" t="str">
        <f t="shared" si="0"/>
        <v/>
      </c>
      <c r="G52" s="22" t="str">
        <f>IF(A52&lt;&gt;"",F52*B7/100,"")</f>
        <v/>
      </c>
      <c r="H52" s="22" t="str">
        <f>IF(A52&lt;&gt;"",H51+B3*12+D52-G52,"")</f>
        <v/>
      </c>
    </row>
    <row r="53" spans="1:8" x14ac:dyDescent="0.35">
      <c r="A53" s="22" t="str">
        <f>IF(43&lt;=B4,43,"")</f>
        <v/>
      </c>
      <c r="B53" s="22" t="str">
        <f>IF(A53&lt;&gt;"",B3*12,"")</f>
        <v/>
      </c>
      <c r="C53" s="22" t="str">
        <f>IF(A53&lt;&gt;"",H52+B3*12,"")</f>
        <v/>
      </c>
      <c r="D53" s="22" t="str">
        <f>IF(A53&lt;&gt;"",H52*B5/100,"")</f>
        <v/>
      </c>
      <c r="E53" s="22" t="str">
        <f>IF(A53&lt;&gt;"",B6,"")</f>
        <v/>
      </c>
      <c r="F53" s="22" t="str">
        <f t="shared" si="0"/>
        <v/>
      </c>
      <c r="G53" s="22" t="str">
        <f>IF(A53&lt;&gt;"",F53*B7/100,"")</f>
        <v/>
      </c>
      <c r="H53" s="22" t="str">
        <f>IF(A53&lt;&gt;"",H52+B3*12+D53-G53,"")</f>
        <v/>
      </c>
    </row>
    <row r="54" spans="1:8" x14ac:dyDescent="0.35">
      <c r="A54" s="22" t="str">
        <f>IF(44&lt;=B4,44,"")</f>
        <v/>
      </c>
      <c r="B54" s="22" t="str">
        <f>IF(A54&lt;&gt;"",B3*12,"")</f>
        <v/>
      </c>
      <c r="C54" s="22" t="str">
        <f>IF(A54&lt;&gt;"",H53+B3*12,"")</f>
        <v/>
      </c>
      <c r="D54" s="22" t="str">
        <f>IF(A54&lt;&gt;"",H53*B5/100,"")</f>
        <v/>
      </c>
      <c r="E54" s="22" t="str">
        <f>IF(A54&lt;&gt;"",B6,"")</f>
        <v/>
      </c>
      <c r="F54" s="22" t="str">
        <f t="shared" si="0"/>
        <v/>
      </c>
      <c r="G54" s="22" t="str">
        <f>IF(A54&lt;&gt;"",F54*B7/100,"")</f>
        <v/>
      </c>
      <c r="H54" s="22" t="str">
        <f>IF(A54&lt;&gt;"",H53+B3*12+D54-G54,"")</f>
        <v/>
      </c>
    </row>
    <row r="55" spans="1:8" x14ac:dyDescent="0.35">
      <c r="A55" s="22" t="str">
        <f>IF(45&lt;=B4,45,"")</f>
        <v/>
      </c>
      <c r="B55" s="22" t="str">
        <f>IF(A55&lt;&gt;"",B3*12,"")</f>
        <v/>
      </c>
      <c r="C55" s="22" t="str">
        <f>IF(A55&lt;&gt;"",H54+B3*12,"")</f>
        <v/>
      </c>
      <c r="D55" s="22" t="str">
        <f>IF(A55&lt;&gt;"",H54*B5/100,"")</f>
        <v/>
      </c>
      <c r="E55" s="22" t="str">
        <f>IF(A55&lt;&gt;"",B6,"")</f>
        <v/>
      </c>
      <c r="F55" s="22" t="str">
        <f t="shared" si="0"/>
        <v/>
      </c>
      <c r="G55" s="22" t="str">
        <f>IF(A55&lt;&gt;"",F55*B7/100,"")</f>
        <v/>
      </c>
      <c r="H55" s="22" t="str">
        <f>IF(A55&lt;&gt;"",H54+B3*12+D55-G55,"")</f>
        <v/>
      </c>
    </row>
    <row r="56" spans="1:8" x14ac:dyDescent="0.35">
      <c r="A56" s="22" t="str">
        <f>IF(46&lt;=B4,46,"")</f>
        <v/>
      </c>
      <c r="B56" s="22" t="str">
        <f>IF(A56&lt;&gt;"",B3*12,"")</f>
        <v/>
      </c>
      <c r="C56" s="22" t="str">
        <f>IF(A56&lt;&gt;"",H55+B3*12,"")</f>
        <v/>
      </c>
      <c r="D56" s="22" t="str">
        <f>IF(A56&lt;&gt;"",H55*B5/100,"")</f>
        <v/>
      </c>
      <c r="E56" s="22" t="str">
        <f>IF(A56&lt;&gt;"",B6,"")</f>
        <v/>
      </c>
      <c r="F56" s="22" t="str">
        <f t="shared" si="0"/>
        <v/>
      </c>
      <c r="G56" s="22" t="str">
        <f>IF(A56&lt;&gt;"",F56*B7/100,"")</f>
        <v/>
      </c>
      <c r="H56" s="22" t="str">
        <f>IF(A56&lt;&gt;"",H55+B3*12+D56-G56,"")</f>
        <v/>
      </c>
    </row>
    <row r="57" spans="1:8" x14ac:dyDescent="0.35">
      <c r="A57" s="22" t="str">
        <f>IF(47&lt;=B4,47,"")</f>
        <v/>
      </c>
      <c r="B57" s="22" t="str">
        <f>IF(A57&lt;&gt;"",B3*12,"")</f>
        <v/>
      </c>
      <c r="C57" s="22" t="str">
        <f>IF(A57&lt;&gt;"",H56+B3*12,"")</f>
        <v/>
      </c>
      <c r="D57" s="22" t="str">
        <f>IF(A57&lt;&gt;"",H56*B5/100,"")</f>
        <v/>
      </c>
      <c r="E57" s="22" t="str">
        <f>IF(A57&lt;&gt;"",B6,"")</f>
        <v/>
      </c>
      <c r="F57" s="22" t="str">
        <f t="shared" si="0"/>
        <v/>
      </c>
      <c r="G57" s="22" t="str">
        <f>IF(A57&lt;&gt;"",F57*B7/100,"")</f>
        <v/>
      </c>
      <c r="H57" s="22" t="str">
        <f>IF(A57&lt;&gt;"",H56+B3*12+D57-G57,"")</f>
        <v/>
      </c>
    </row>
    <row r="58" spans="1:8" x14ac:dyDescent="0.35">
      <c r="A58" s="22" t="str">
        <f>IF(48&lt;=B4,48,"")</f>
        <v/>
      </c>
      <c r="B58" s="22" t="str">
        <f>IF(A58&lt;&gt;"",B3*12,"")</f>
        <v/>
      </c>
      <c r="C58" s="22" t="str">
        <f>IF(A58&lt;&gt;"",H57+B3*12,"")</f>
        <v/>
      </c>
      <c r="D58" s="22" t="str">
        <f>IF(A58&lt;&gt;"",H57*B5/100,"")</f>
        <v/>
      </c>
      <c r="E58" s="22" t="str">
        <f>IF(A58&lt;&gt;"",B6,"")</f>
        <v/>
      </c>
      <c r="F58" s="22" t="str">
        <f t="shared" si="0"/>
        <v/>
      </c>
      <c r="G58" s="22" t="str">
        <f>IF(A58&lt;&gt;"",F58*B7/100,"")</f>
        <v/>
      </c>
      <c r="H58" s="22" t="str">
        <f>IF(A58&lt;&gt;"",H57+B3*12+D58-G58,"")</f>
        <v/>
      </c>
    </row>
    <row r="59" spans="1:8" x14ac:dyDescent="0.35">
      <c r="A59" s="22" t="str">
        <f>IF(49&lt;=B4,49,"")</f>
        <v/>
      </c>
      <c r="B59" s="22" t="str">
        <f>IF(A59&lt;&gt;"",B3*12,"")</f>
        <v/>
      </c>
      <c r="C59" s="22" t="str">
        <f>IF(A59&lt;&gt;"",H58+B3*12,"")</f>
        <v/>
      </c>
      <c r="D59" s="22" t="str">
        <f>IF(A59&lt;&gt;"",H58*B5/100,"")</f>
        <v/>
      </c>
      <c r="E59" s="22" t="str">
        <f>IF(A59&lt;&gt;"",B6,"")</f>
        <v/>
      </c>
      <c r="F59" s="22" t="str">
        <f t="shared" si="0"/>
        <v/>
      </c>
      <c r="G59" s="22" t="str">
        <f>IF(A59&lt;&gt;"",F59*B7/100,"")</f>
        <v/>
      </c>
      <c r="H59" s="22" t="str">
        <f>IF(A59&lt;&gt;"",H58+B3*12+D59-G59,"")</f>
        <v/>
      </c>
    </row>
    <row r="60" spans="1:8" x14ac:dyDescent="0.35">
      <c r="A60" s="22" t="str">
        <f>IF(50&lt;=B4,50,"")</f>
        <v/>
      </c>
      <c r="B60" s="22" t="str">
        <f>IF(A60&lt;&gt;"",B3*12,"")</f>
        <v/>
      </c>
      <c r="C60" s="22" t="str">
        <f>IF(A60&lt;&gt;"",H59+B3*12,"")</f>
        <v/>
      </c>
      <c r="D60" s="22" t="str">
        <f>IF(A60&lt;&gt;"",H59*B5/100,"")</f>
        <v/>
      </c>
      <c r="E60" s="22" t="str">
        <f>IF(A60&lt;&gt;"",B6,"")</f>
        <v/>
      </c>
      <c r="F60" s="22" t="str">
        <f t="shared" si="0"/>
        <v/>
      </c>
      <c r="G60" s="22" t="str">
        <f>IF(A60&lt;&gt;"",F60*B7/100,"")</f>
        <v/>
      </c>
      <c r="H60" s="22" t="str">
        <f>IF(A60&lt;&gt;"",H59+B3*12+D60-G60,"")</f>
        <v/>
      </c>
    </row>
    <row r="61" spans="1:8" x14ac:dyDescent="0.35">
      <c r="A61" s="22" t="str">
        <f>IF(51&lt;=B4,51,"")</f>
        <v/>
      </c>
      <c r="B61" s="22" t="str">
        <f>IF(A61&lt;&gt;"",B3*12,"")</f>
        <v/>
      </c>
      <c r="C61" s="22" t="str">
        <f>IF(A61&lt;&gt;"",H60+B3*12,"")</f>
        <v/>
      </c>
      <c r="D61" s="22" t="str">
        <f>IF(A61&lt;&gt;"",H60*B5/100,"")</f>
        <v/>
      </c>
      <c r="E61" s="22" t="str">
        <f>IF(A61&lt;&gt;"",B6,"")</f>
        <v/>
      </c>
      <c r="F61" s="22" t="str">
        <f t="shared" si="0"/>
        <v/>
      </c>
      <c r="G61" s="22" t="str">
        <f>IF(A61&lt;&gt;"",F61*B7/100,"")</f>
        <v/>
      </c>
      <c r="H61" s="22" t="str">
        <f>IF(A61&lt;&gt;"",H60+B3*12+D61-G61,"")</f>
        <v/>
      </c>
    </row>
    <row r="62" spans="1:8" x14ac:dyDescent="0.35">
      <c r="A62" s="22" t="str">
        <f>IF(52&lt;=B4,52,"")</f>
        <v/>
      </c>
      <c r="B62" s="22" t="str">
        <f>IF(A62&lt;&gt;"",B3*12,"")</f>
        <v/>
      </c>
      <c r="C62" s="22" t="str">
        <f>IF(A62&lt;&gt;"",H61+B3*12,"")</f>
        <v/>
      </c>
      <c r="D62" s="22" t="str">
        <f>IF(A62&lt;&gt;"",H61*B5/100,"")</f>
        <v/>
      </c>
      <c r="E62" s="22" t="str">
        <f>IF(A62&lt;&gt;"",B6,"")</f>
        <v/>
      </c>
      <c r="F62" s="22" t="str">
        <f t="shared" si="0"/>
        <v/>
      </c>
      <c r="G62" s="22" t="str">
        <f>IF(A62&lt;&gt;"",F62*B7/100,"")</f>
        <v/>
      </c>
      <c r="H62" s="22" t="str">
        <f>IF(A62&lt;&gt;"",H61+B3*12+D62-G62,"")</f>
        <v/>
      </c>
    </row>
    <row r="63" spans="1:8" x14ac:dyDescent="0.35">
      <c r="A63" s="22" t="str">
        <f>IF(53&lt;=B4,53,"")</f>
        <v/>
      </c>
      <c r="B63" s="22" t="str">
        <f>IF(A63&lt;&gt;"",B3*12,"")</f>
        <v/>
      </c>
      <c r="C63" s="22" t="str">
        <f>IF(A63&lt;&gt;"",H62+B3*12,"")</f>
        <v/>
      </c>
      <c r="D63" s="22" t="str">
        <f>IF(A63&lt;&gt;"",H62*B5/100,"")</f>
        <v/>
      </c>
      <c r="E63" s="22" t="str">
        <f>IF(A63&lt;&gt;"",B6,"")</f>
        <v/>
      </c>
      <c r="F63" s="22" t="str">
        <f t="shared" si="0"/>
        <v/>
      </c>
      <c r="G63" s="22" t="str">
        <f>IF(A63&lt;&gt;"",F63*B7/100,"")</f>
        <v/>
      </c>
      <c r="H63" s="22" t="str">
        <f>IF(A63&lt;&gt;"",H62+B3*12+D63-G63,"")</f>
        <v/>
      </c>
    </row>
    <row r="64" spans="1:8" x14ac:dyDescent="0.35">
      <c r="A64" s="22" t="str">
        <f>IF(54&lt;=B4,54,"")</f>
        <v/>
      </c>
      <c r="B64" s="22" t="str">
        <f>IF(A64&lt;&gt;"",B3*12,"")</f>
        <v/>
      </c>
      <c r="C64" s="22" t="str">
        <f>IF(A64&lt;&gt;"",H63+B3*12,"")</f>
        <v/>
      </c>
      <c r="D64" s="22" t="str">
        <f>IF(A64&lt;&gt;"",H63*B5/100,"")</f>
        <v/>
      </c>
      <c r="E64" s="22" t="str">
        <f>IF(A64&lt;&gt;"",B6,"")</f>
        <v/>
      </c>
      <c r="F64" s="22" t="str">
        <f t="shared" si="0"/>
        <v/>
      </c>
      <c r="G64" s="22" t="str">
        <f>IF(A64&lt;&gt;"",F64*B7/100,"")</f>
        <v/>
      </c>
      <c r="H64" s="22" t="str">
        <f>IF(A64&lt;&gt;"",H63+B3*12+D64-G64,"")</f>
        <v/>
      </c>
    </row>
    <row r="65" spans="1:8" x14ac:dyDescent="0.35">
      <c r="A65" s="22" t="str">
        <f>IF(55&lt;=B4,55,"")</f>
        <v/>
      </c>
      <c r="B65" s="22" t="str">
        <f>IF(A65&lt;&gt;"",B3*12,"")</f>
        <v/>
      </c>
      <c r="C65" s="22" t="str">
        <f>IF(A65&lt;&gt;"",H64+B3*12,"")</f>
        <v/>
      </c>
      <c r="D65" s="22" t="str">
        <f>IF(A65&lt;&gt;"",H64*B5/100,"")</f>
        <v/>
      </c>
      <c r="E65" s="22" t="str">
        <f>IF(A65&lt;&gt;"",B6,"")</f>
        <v/>
      </c>
      <c r="F65" s="22" t="str">
        <f t="shared" si="0"/>
        <v/>
      </c>
      <c r="G65" s="22" t="str">
        <f>IF(A65&lt;&gt;"",F65*B7/100,"")</f>
        <v/>
      </c>
      <c r="H65" s="22" t="str">
        <f>IF(A65&lt;&gt;"",H64+B3*12+D65-G65,"")</f>
        <v/>
      </c>
    </row>
    <row r="66" spans="1:8" x14ac:dyDescent="0.35">
      <c r="A66" s="22" t="str">
        <f>IF(56&lt;=B4,56,"")</f>
        <v/>
      </c>
      <c r="B66" s="22" t="str">
        <f>IF(A66&lt;&gt;"",B3*12,"")</f>
        <v/>
      </c>
      <c r="C66" s="22" t="str">
        <f>IF(A66&lt;&gt;"",H65+B3*12,"")</f>
        <v/>
      </c>
      <c r="D66" s="22" t="str">
        <f>IF(A66&lt;&gt;"",H65*B5/100,"")</f>
        <v/>
      </c>
      <c r="E66" s="22" t="str">
        <f>IF(A66&lt;&gt;"",B6,"")</f>
        <v/>
      </c>
      <c r="F66" s="22" t="str">
        <f t="shared" si="0"/>
        <v/>
      </c>
      <c r="G66" s="22" t="str">
        <f>IF(A66&lt;&gt;"",F66*B7/100,"")</f>
        <v/>
      </c>
      <c r="H66" s="22" t="str">
        <f>IF(A66&lt;&gt;"",H65+B3*12+D66-G66,"")</f>
        <v/>
      </c>
    </row>
    <row r="67" spans="1:8" x14ac:dyDescent="0.35">
      <c r="A67" s="22" t="str">
        <f>IF(57&lt;=B4,57,"")</f>
        <v/>
      </c>
      <c r="B67" s="22" t="str">
        <f>IF(A67&lt;&gt;"",B3*12,"")</f>
        <v/>
      </c>
      <c r="C67" s="22" t="str">
        <f>IF(A67&lt;&gt;"",H66+B3*12,"")</f>
        <v/>
      </c>
      <c r="D67" s="22" t="str">
        <f>IF(A67&lt;&gt;"",H66*B5/100,"")</f>
        <v/>
      </c>
      <c r="E67" s="22" t="str">
        <f>IF(A67&lt;&gt;"",B6,"")</f>
        <v/>
      </c>
      <c r="F67" s="22" t="str">
        <f t="shared" si="0"/>
        <v/>
      </c>
      <c r="G67" s="22" t="str">
        <f>IF(A67&lt;&gt;"",F67*B7/100,"")</f>
        <v/>
      </c>
      <c r="H67" s="22" t="str">
        <f>IF(A67&lt;&gt;"",H66+B3*12+D67-G67,"")</f>
        <v/>
      </c>
    </row>
    <row r="68" spans="1:8" x14ac:dyDescent="0.35">
      <c r="A68" s="22" t="str">
        <f>IF(58&lt;=B4,58,"")</f>
        <v/>
      </c>
      <c r="B68" s="22" t="str">
        <f>IF(A68&lt;&gt;"",B3*12,"")</f>
        <v/>
      </c>
      <c r="C68" s="22" t="str">
        <f>IF(A68&lt;&gt;"",H67+B3*12,"")</f>
        <v/>
      </c>
      <c r="D68" s="22" t="str">
        <f>IF(A68&lt;&gt;"",H67*B5/100,"")</f>
        <v/>
      </c>
      <c r="E68" s="22" t="str">
        <f>IF(A68&lt;&gt;"",B6,"")</f>
        <v/>
      </c>
      <c r="F68" s="22" t="str">
        <f t="shared" si="0"/>
        <v/>
      </c>
      <c r="G68" s="22" t="str">
        <f>IF(A68&lt;&gt;"",F68*B7/100,"")</f>
        <v/>
      </c>
      <c r="H68" s="22" t="str">
        <f>IF(A68&lt;&gt;"",H67+B3*12+D68-G68,"")</f>
        <v/>
      </c>
    </row>
    <row r="69" spans="1:8" x14ac:dyDescent="0.35">
      <c r="A69" s="22" t="str">
        <f>IF(59&lt;=B4,59,"")</f>
        <v/>
      </c>
      <c r="B69" s="22" t="str">
        <f>IF(A69&lt;&gt;"",B3*12,"")</f>
        <v/>
      </c>
      <c r="C69" s="22" t="str">
        <f>IF(A69&lt;&gt;"",H68+B3*12,"")</f>
        <v/>
      </c>
      <c r="D69" s="22" t="str">
        <f>IF(A69&lt;&gt;"",H68*B5/100,"")</f>
        <v/>
      </c>
      <c r="E69" s="22" t="str">
        <f>IF(A69&lt;&gt;"",B6,"")</f>
        <v/>
      </c>
      <c r="F69" s="22" t="str">
        <f t="shared" si="0"/>
        <v/>
      </c>
      <c r="G69" s="22" t="str">
        <f>IF(A69&lt;&gt;"",F69*B7/100,"")</f>
        <v/>
      </c>
      <c r="H69" s="22" t="str">
        <f>IF(A69&lt;&gt;"",H68+B3*12+D69-G69,"")</f>
        <v/>
      </c>
    </row>
    <row r="70" spans="1:8" x14ac:dyDescent="0.35">
      <c r="A70" s="22" t="str">
        <f>IF(60&lt;=B4,60,"")</f>
        <v/>
      </c>
      <c r="B70" s="22" t="str">
        <f>IF(A70&lt;&gt;"",B3*12,"")</f>
        <v/>
      </c>
      <c r="C70" s="22" t="str">
        <f>IF(A70&lt;&gt;"",H69+B3*12,"")</f>
        <v/>
      </c>
      <c r="D70" s="22" t="str">
        <f>IF(A70&lt;&gt;"",H69*B5/100,"")</f>
        <v/>
      </c>
      <c r="E70" s="22" t="str">
        <f>IF(A70&lt;&gt;"",B6,"")</f>
        <v/>
      </c>
      <c r="F70" s="22" t="str">
        <f t="shared" si="0"/>
        <v/>
      </c>
      <c r="G70" s="22" t="str">
        <f>IF(A70&lt;&gt;"",F70*B7/100,"")</f>
        <v/>
      </c>
      <c r="H70" s="22" t="str">
        <f>IF(A70&lt;&gt;"",H69+B3*12+D70-G70,"")</f>
        <v/>
      </c>
    </row>
    <row r="71" spans="1:8" x14ac:dyDescent="0.35">
      <c r="A71" s="22" t="str">
        <f>IF(61&lt;=B4,61,"")</f>
        <v/>
      </c>
      <c r="B71" s="22" t="str">
        <f>IF(A71&lt;&gt;"",B3*12,"")</f>
        <v/>
      </c>
      <c r="C71" s="22" t="str">
        <f>IF(A71&lt;&gt;"",H70+B3*12,"")</f>
        <v/>
      </c>
      <c r="D71" s="22" t="str">
        <f>IF(A71&lt;&gt;"",H70*B5/100,"")</f>
        <v/>
      </c>
      <c r="E71" s="22" t="str">
        <f>IF(A71&lt;&gt;"",B6,"")</f>
        <v/>
      </c>
      <c r="F71" s="22" t="str">
        <f t="shared" si="0"/>
        <v/>
      </c>
      <c r="G71" s="22" t="str">
        <f>IF(A71&lt;&gt;"",F71*B7/100,"")</f>
        <v/>
      </c>
      <c r="H71" s="22" t="str">
        <f>IF(A71&lt;&gt;"",H70+B3*12+D71-G71,"")</f>
        <v/>
      </c>
    </row>
    <row r="72" spans="1:8" x14ac:dyDescent="0.35">
      <c r="A72" s="22" t="str">
        <f>IF(62&lt;=B4,62,"")</f>
        <v/>
      </c>
      <c r="B72" s="22" t="str">
        <f>IF(A72&lt;&gt;"",B3*12,"")</f>
        <v/>
      </c>
      <c r="C72" s="22" t="str">
        <f>IF(A72&lt;&gt;"",H71+B3*12,"")</f>
        <v/>
      </c>
      <c r="D72" s="22" t="str">
        <f>IF(A72&lt;&gt;"",H71*B5/100,"")</f>
        <v/>
      </c>
      <c r="E72" s="22" t="str">
        <f>IF(A72&lt;&gt;"",B6,"")</f>
        <v/>
      </c>
      <c r="F72" s="22" t="str">
        <f t="shared" si="0"/>
        <v/>
      </c>
      <c r="G72" s="22" t="str">
        <f>IF(A72&lt;&gt;"",F72*B7/100,"")</f>
        <v/>
      </c>
      <c r="H72" s="22" t="str">
        <f>IF(A72&lt;&gt;"",H71+B3*12+D72-G72,"")</f>
        <v/>
      </c>
    </row>
    <row r="73" spans="1:8" x14ac:dyDescent="0.35">
      <c r="A73" s="22" t="str">
        <f>IF(63&lt;=B4,63,"")</f>
        <v/>
      </c>
      <c r="B73" s="22" t="str">
        <f>IF(A73&lt;&gt;"",B3*12,"")</f>
        <v/>
      </c>
      <c r="C73" s="22" t="str">
        <f>IF(A73&lt;&gt;"",H72+B3*12,"")</f>
        <v/>
      </c>
      <c r="D73" s="22" t="str">
        <f>IF(A73&lt;&gt;"",H72*B5/100,"")</f>
        <v/>
      </c>
      <c r="E73" s="22" t="str">
        <f>IF(A73&lt;&gt;"",B6,"")</f>
        <v/>
      </c>
      <c r="F73" s="22" t="str">
        <f t="shared" si="0"/>
        <v/>
      </c>
      <c r="G73" s="22" t="str">
        <f>IF(A73&lt;&gt;"",F73*B7/100,"")</f>
        <v/>
      </c>
      <c r="H73" s="22" t="str">
        <f>IF(A73&lt;&gt;"",H72+B3*12+D73-G73,"")</f>
        <v/>
      </c>
    </row>
    <row r="74" spans="1:8" x14ac:dyDescent="0.35">
      <c r="A74" s="22" t="str">
        <f>IF(64&lt;=B4,64,"")</f>
        <v/>
      </c>
      <c r="B74" s="22" t="str">
        <f>IF(A74&lt;&gt;"",B3*12,"")</f>
        <v/>
      </c>
      <c r="C74" s="22" t="str">
        <f>IF(A74&lt;&gt;"",H73+B3*12,"")</f>
        <v/>
      </c>
      <c r="D74" s="22" t="str">
        <f>IF(A74&lt;&gt;"",H73*B5/100,"")</f>
        <v/>
      </c>
      <c r="E74" s="22" t="str">
        <f>IF(A74&lt;&gt;"",B6,"")</f>
        <v/>
      </c>
      <c r="F74" s="22" t="str">
        <f t="shared" si="0"/>
        <v/>
      </c>
      <c r="G74" s="22" t="str">
        <f>IF(A74&lt;&gt;"",F74*B7/100,"")</f>
        <v/>
      </c>
      <c r="H74" s="22" t="str">
        <f>IF(A74&lt;&gt;"",H73+B3*12+D74-G74,"")</f>
        <v/>
      </c>
    </row>
    <row r="75" spans="1:8" x14ac:dyDescent="0.35">
      <c r="A75" s="22" t="str">
        <f>IF(65&lt;=B4,65,"")</f>
        <v/>
      </c>
      <c r="B75" s="22" t="str">
        <f>IF(A75&lt;&gt;"",B3*12,"")</f>
        <v/>
      </c>
      <c r="C75" s="22" t="str">
        <f>IF(A75&lt;&gt;"",H74+B3*12,"")</f>
        <v/>
      </c>
      <c r="D75" s="22" t="str">
        <f>IF(A75&lt;&gt;"",H74*B5/100,"")</f>
        <v/>
      </c>
      <c r="E75" s="22" t="str">
        <f>IF(A75&lt;&gt;"",B6,"")</f>
        <v/>
      </c>
      <c r="F75" s="22" t="str">
        <f t="shared" ref="F75:F110" si="1">IF(A75&lt;&gt;"",MAX(0,D75-E75),"")</f>
        <v/>
      </c>
      <c r="G75" s="22" t="str">
        <f>IF(A75&lt;&gt;"",F75*B7/100,"")</f>
        <v/>
      </c>
      <c r="H75" s="22" t="str">
        <f>IF(A75&lt;&gt;"",H74+B3*12+D75-G75,"")</f>
        <v/>
      </c>
    </row>
    <row r="76" spans="1:8" x14ac:dyDescent="0.35">
      <c r="A76" s="22" t="str">
        <f>IF(66&lt;=B4,66,"")</f>
        <v/>
      </c>
      <c r="B76" s="22" t="str">
        <f>IF(A76&lt;&gt;"",B3*12,"")</f>
        <v/>
      </c>
      <c r="C76" s="22" t="str">
        <f>IF(A76&lt;&gt;"",H75+B3*12,"")</f>
        <v/>
      </c>
      <c r="D76" s="22" t="str">
        <f>IF(A76&lt;&gt;"",H75*B5/100,"")</f>
        <v/>
      </c>
      <c r="E76" s="22" t="str">
        <f>IF(A76&lt;&gt;"",B6,"")</f>
        <v/>
      </c>
      <c r="F76" s="22" t="str">
        <f t="shared" si="1"/>
        <v/>
      </c>
      <c r="G76" s="22" t="str">
        <f>IF(A76&lt;&gt;"",F76*B7/100,"")</f>
        <v/>
      </c>
      <c r="H76" s="22" t="str">
        <f>IF(A76&lt;&gt;"",H75+B3*12+D76-G76,"")</f>
        <v/>
      </c>
    </row>
    <row r="77" spans="1:8" x14ac:dyDescent="0.35">
      <c r="A77" s="22" t="str">
        <f>IF(67&lt;=B4,67,"")</f>
        <v/>
      </c>
      <c r="B77" s="22" t="str">
        <f>IF(A77&lt;&gt;"",B3*12,"")</f>
        <v/>
      </c>
      <c r="C77" s="22" t="str">
        <f>IF(A77&lt;&gt;"",H76+B3*12,"")</f>
        <v/>
      </c>
      <c r="D77" s="22" t="str">
        <f>IF(A77&lt;&gt;"",H76*B5/100,"")</f>
        <v/>
      </c>
      <c r="E77" s="22" t="str">
        <f>IF(A77&lt;&gt;"",B6,"")</f>
        <v/>
      </c>
      <c r="F77" s="22" t="str">
        <f t="shared" si="1"/>
        <v/>
      </c>
      <c r="G77" s="22" t="str">
        <f>IF(A77&lt;&gt;"",F77*B7/100,"")</f>
        <v/>
      </c>
      <c r="H77" s="22" t="str">
        <f>IF(A77&lt;&gt;"",H76+B3*12+D77-G77,"")</f>
        <v/>
      </c>
    </row>
    <row r="78" spans="1:8" x14ac:dyDescent="0.35">
      <c r="A78" s="22" t="str">
        <f>IF(68&lt;=B4,68,"")</f>
        <v/>
      </c>
      <c r="B78" s="22" t="str">
        <f>IF(A78&lt;&gt;"",B3*12,"")</f>
        <v/>
      </c>
      <c r="C78" s="22" t="str">
        <f>IF(A78&lt;&gt;"",H77+B3*12,"")</f>
        <v/>
      </c>
      <c r="D78" s="22" t="str">
        <f>IF(A78&lt;&gt;"",H77*B5/100,"")</f>
        <v/>
      </c>
      <c r="E78" s="22" t="str">
        <f>IF(A78&lt;&gt;"",B6,"")</f>
        <v/>
      </c>
      <c r="F78" s="22" t="str">
        <f t="shared" si="1"/>
        <v/>
      </c>
      <c r="G78" s="22" t="str">
        <f>IF(A78&lt;&gt;"",F78*B7/100,"")</f>
        <v/>
      </c>
      <c r="H78" s="22" t="str">
        <f>IF(A78&lt;&gt;"",H77+B3*12+D78-G78,"")</f>
        <v/>
      </c>
    </row>
    <row r="79" spans="1:8" x14ac:dyDescent="0.35">
      <c r="A79" s="22" t="str">
        <f>IF(69&lt;=B4,69,"")</f>
        <v/>
      </c>
      <c r="B79" s="22" t="str">
        <f>IF(A79&lt;&gt;"",B3*12,"")</f>
        <v/>
      </c>
      <c r="C79" s="22" t="str">
        <f>IF(A79&lt;&gt;"",H78+B3*12,"")</f>
        <v/>
      </c>
      <c r="D79" s="22" t="str">
        <f>IF(A79&lt;&gt;"",H78*B5/100,"")</f>
        <v/>
      </c>
      <c r="E79" s="22" t="str">
        <f>IF(A79&lt;&gt;"",B6,"")</f>
        <v/>
      </c>
      <c r="F79" s="22" t="str">
        <f t="shared" si="1"/>
        <v/>
      </c>
      <c r="G79" s="22" t="str">
        <f>IF(A79&lt;&gt;"",F79*B7/100,"")</f>
        <v/>
      </c>
      <c r="H79" s="22" t="str">
        <f>IF(A79&lt;&gt;"",H78+B3*12+D79-G79,"")</f>
        <v/>
      </c>
    </row>
    <row r="80" spans="1:8" x14ac:dyDescent="0.35">
      <c r="A80" s="22" t="str">
        <f>IF(70&lt;=B4,70,"")</f>
        <v/>
      </c>
      <c r="B80" s="22" t="str">
        <f>IF(A80&lt;&gt;"",B3*12,"")</f>
        <v/>
      </c>
      <c r="C80" s="22" t="str">
        <f>IF(A80&lt;&gt;"",H79+B3*12,"")</f>
        <v/>
      </c>
      <c r="D80" s="22" t="str">
        <f>IF(A80&lt;&gt;"",H79*B5/100,"")</f>
        <v/>
      </c>
      <c r="E80" s="22" t="str">
        <f>IF(A80&lt;&gt;"",B6,"")</f>
        <v/>
      </c>
      <c r="F80" s="22" t="str">
        <f t="shared" si="1"/>
        <v/>
      </c>
      <c r="G80" s="22" t="str">
        <f>IF(A80&lt;&gt;"",F80*B7/100,"")</f>
        <v/>
      </c>
      <c r="H80" s="22" t="str">
        <f>IF(A80&lt;&gt;"",H79+B3*12+D80-G80,"")</f>
        <v/>
      </c>
    </row>
    <row r="81" spans="1:8" x14ac:dyDescent="0.35">
      <c r="A81" s="22" t="str">
        <f>IF(71&lt;=B4,71,"")</f>
        <v/>
      </c>
      <c r="B81" s="22" t="str">
        <f>IF(A81&lt;&gt;"",B3*12,"")</f>
        <v/>
      </c>
      <c r="C81" s="22" t="str">
        <f>IF(A81&lt;&gt;"",H80+B3*12,"")</f>
        <v/>
      </c>
      <c r="D81" s="22" t="str">
        <f>IF(A81&lt;&gt;"",H80*B5/100,"")</f>
        <v/>
      </c>
      <c r="E81" s="22" t="str">
        <f>IF(A81&lt;&gt;"",B6,"")</f>
        <v/>
      </c>
      <c r="F81" s="22" t="str">
        <f t="shared" si="1"/>
        <v/>
      </c>
      <c r="G81" s="22" t="str">
        <f>IF(A81&lt;&gt;"",F81*B7/100,"")</f>
        <v/>
      </c>
      <c r="H81" s="22" t="str">
        <f>IF(A81&lt;&gt;"",H80+B3*12+D81-G81,"")</f>
        <v/>
      </c>
    </row>
    <row r="82" spans="1:8" x14ac:dyDescent="0.35">
      <c r="A82" s="22" t="str">
        <f>IF(72&lt;=B4,72,"")</f>
        <v/>
      </c>
      <c r="B82" s="22" t="str">
        <f>IF(A82&lt;&gt;"",B3*12,"")</f>
        <v/>
      </c>
      <c r="C82" s="22" t="str">
        <f>IF(A82&lt;&gt;"",H81+B3*12,"")</f>
        <v/>
      </c>
      <c r="D82" s="22" t="str">
        <f>IF(A82&lt;&gt;"",H81*B5/100,"")</f>
        <v/>
      </c>
      <c r="E82" s="22" t="str">
        <f>IF(A82&lt;&gt;"",B6,"")</f>
        <v/>
      </c>
      <c r="F82" s="22" t="str">
        <f t="shared" si="1"/>
        <v/>
      </c>
      <c r="G82" s="22" t="str">
        <f>IF(A82&lt;&gt;"",F82*B7/100,"")</f>
        <v/>
      </c>
      <c r="H82" s="22" t="str">
        <f>IF(A82&lt;&gt;"",H81+B3*12+D82-G82,"")</f>
        <v/>
      </c>
    </row>
    <row r="83" spans="1:8" x14ac:dyDescent="0.35">
      <c r="A83" s="22" t="str">
        <f>IF(73&lt;=B4,73,"")</f>
        <v/>
      </c>
      <c r="B83" s="22" t="str">
        <f>IF(A83&lt;&gt;"",B3*12,"")</f>
        <v/>
      </c>
      <c r="C83" s="22" t="str">
        <f>IF(A83&lt;&gt;"",H82+B3*12,"")</f>
        <v/>
      </c>
      <c r="D83" s="22" t="str">
        <f>IF(A83&lt;&gt;"",H82*B5/100,"")</f>
        <v/>
      </c>
      <c r="E83" s="22" t="str">
        <f>IF(A83&lt;&gt;"",B6,"")</f>
        <v/>
      </c>
      <c r="F83" s="22" t="str">
        <f t="shared" si="1"/>
        <v/>
      </c>
      <c r="G83" s="22" t="str">
        <f>IF(A83&lt;&gt;"",F83*B7/100,"")</f>
        <v/>
      </c>
      <c r="H83" s="22" t="str">
        <f>IF(A83&lt;&gt;"",H82+B3*12+D83-G83,"")</f>
        <v/>
      </c>
    </row>
    <row r="84" spans="1:8" x14ac:dyDescent="0.35">
      <c r="A84" s="22" t="str">
        <f>IF(74&lt;=B4,74,"")</f>
        <v/>
      </c>
      <c r="B84" s="22" t="str">
        <f>IF(A84&lt;&gt;"",B3*12,"")</f>
        <v/>
      </c>
      <c r="C84" s="22" t="str">
        <f>IF(A84&lt;&gt;"",H83+B3*12,"")</f>
        <v/>
      </c>
      <c r="D84" s="22" t="str">
        <f>IF(A84&lt;&gt;"",H83*B5/100,"")</f>
        <v/>
      </c>
      <c r="E84" s="22" t="str">
        <f>IF(A84&lt;&gt;"",B6,"")</f>
        <v/>
      </c>
      <c r="F84" s="22" t="str">
        <f t="shared" si="1"/>
        <v/>
      </c>
      <c r="G84" s="22" t="str">
        <f>IF(A84&lt;&gt;"",F84*B7/100,"")</f>
        <v/>
      </c>
      <c r="H84" s="22" t="str">
        <f>IF(A84&lt;&gt;"",H83+B3*12+D84-G84,"")</f>
        <v/>
      </c>
    </row>
    <row r="85" spans="1:8" x14ac:dyDescent="0.35">
      <c r="A85" s="22" t="str">
        <f>IF(75&lt;=B4,75,"")</f>
        <v/>
      </c>
      <c r="B85" s="22" t="str">
        <f>IF(A85&lt;&gt;"",B3*12,"")</f>
        <v/>
      </c>
      <c r="C85" s="22" t="str">
        <f>IF(A85&lt;&gt;"",H84+B3*12,"")</f>
        <v/>
      </c>
      <c r="D85" s="22" t="str">
        <f>IF(A85&lt;&gt;"",H84*B5/100,"")</f>
        <v/>
      </c>
      <c r="E85" s="22" t="str">
        <f>IF(A85&lt;&gt;"",B6,"")</f>
        <v/>
      </c>
      <c r="F85" s="22" t="str">
        <f t="shared" si="1"/>
        <v/>
      </c>
      <c r="G85" s="22" t="str">
        <f>IF(A85&lt;&gt;"",F85*B7/100,"")</f>
        <v/>
      </c>
      <c r="H85" s="22" t="str">
        <f>IF(A85&lt;&gt;"",H84+B3*12+D85-G85,"")</f>
        <v/>
      </c>
    </row>
    <row r="86" spans="1:8" x14ac:dyDescent="0.35">
      <c r="A86" s="22" t="str">
        <f>IF(76&lt;=B4,76,"")</f>
        <v/>
      </c>
      <c r="B86" s="22" t="str">
        <f>IF(A86&lt;&gt;"",B3*12,"")</f>
        <v/>
      </c>
      <c r="C86" s="22" t="str">
        <f>IF(A86&lt;&gt;"",H85+B3*12,"")</f>
        <v/>
      </c>
      <c r="D86" s="22" t="str">
        <f>IF(A86&lt;&gt;"",H85*B5/100,"")</f>
        <v/>
      </c>
      <c r="E86" s="22" t="str">
        <f>IF(A86&lt;&gt;"",B6,"")</f>
        <v/>
      </c>
      <c r="F86" s="22" t="str">
        <f t="shared" si="1"/>
        <v/>
      </c>
      <c r="G86" s="22" t="str">
        <f>IF(A86&lt;&gt;"",F86*B7/100,"")</f>
        <v/>
      </c>
      <c r="H86" s="22" t="str">
        <f>IF(A86&lt;&gt;"",H85+B3*12+D86-G86,"")</f>
        <v/>
      </c>
    </row>
    <row r="87" spans="1:8" x14ac:dyDescent="0.35">
      <c r="A87" s="22" t="str">
        <f>IF(77&lt;=B4,77,"")</f>
        <v/>
      </c>
      <c r="B87" s="22" t="str">
        <f>IF(A87&lt;&gt;"",B3*12,"")</f>
        <v/>
      </c>
      <c r="C87" s="22" t="str">
        <f>IF(A87&lt;&gt;"",H86+B3*12,"")</f>
        <v/>
      </c>
      <c r="D87" s="22" t="str">
        <f>IF(A87&lt;&gt;"",H86*B5/100,"")</f>
        <v/>
      </c>
      <c r="E87" s="22" t="str">
        <f>IF(A87&lt;&gt;"",B6,"")</f>
        <v/>
      </c>
      <c r="F87" s="22" t="str">
        <f t="shared" si="1"/>
        <v/>
      </c>
      <c r="G87" s="22" t="str">
        <f>IF(A87&lt;&gt;"",F87*B7/100,"")</f>
        <v/>
      </c>
      <c r="H87" s="22" t="str">
        <f>IF(A87&lt;&gt;"",H86+B3*12+D87-G87,"")</f>
        <v/>
      </c>
    </row>
    <row r="88" spans="1:8" x14ac:dyDescent="0.35">
      <c r="A88" s="22" t="str">
        <f>IF(78&lt;=B4,78,"")</f>
        <v/>
      </c>
      <c r="B88" s="22" t="str">
        <f>IF(A88&lt;&gt;"",B3*12,"")</f>
        <v/>
      </c>
      <c r="C88" s="22" t="str">
        <f>IF(A88&lt;&gt;"",H87+B3*12,"")</f>
        <v/>
      </c>
      <c r="D88" s="22" t="str">
        <f>IF(A88&lt;&gt;"",H87*B5/100,"")</f>
        <v/>
      </c>
      <c r="E88" s="22" t="str">
        <f>IF(A88&lt;&gt;"",B6,"")</f>
        <v/>
      </c>
      <c r="F88" s="22" t="str">
        <f t="shared" si="1"/>
        <v/>
      </c>
      <c r="G88" s="22" t="str">
        <f>IF(A88&lt;&gt;"",F88*B7/100,"")</f>
        <v/>
      </c>
      <c r="H88" s="22" t="str">
        <f>IF(A88&lt;&gt;"",H87+B3*12+D88-G88,"")</f>
        <v/>
      </c>
    </row>
    <row r="89" spans="1:8" x14ac:dyDescent="0.35">
      <c r="A89" s="22" t="str">
        <f>IF(79&lt;=B4,79,"")</f>
        <v/>
      </c>
      <c r="B89" s="22" t="str">
        <f>IF(A89&lt;&gt;"",B3*12,"")</f>
        <v/>
      </c>
      <c r="C89" s="22" t="str">
        <f>IF(A89&lt;&gt;"",H88+B3*12,"")</f>
        <v/>
      </c>
      <c r="D89" s="22" t="str">
        <f>IF(A89&lt;&gt;"",H88*B5/100,"")</f>
        <v/>
      </c>
      <c r="E89" s="22" t="str">
        <f>IF(A89&lt;&gt;"",B6,"")</f>
        <v/>
      </c>
      <c r="F89" s="22" t="str">
        <f t="shared" si="1"/>
        <v/>
      </c>
      <c r="G89" s="22" t="str">
        <f>IF(A89&lt;&gt;"",F89*B7/100,"")</f>
        <v/>
      </c>
      <c r="H89" s="22" t="str">
        <f>IF(A89&lt;&gt;"",H88+B3*12+D89-G89,"")</f>
        <v/>
      </c>
    </row>
    <row r="90" spans="1:8" x14ac:dyDescent="0.35">
      <c r="A90" s="22" t="str">
        <f>IF(80&lt;=B4,80,"")</f>
        <v/>
      </c>
      <c r="B90" s="22" t="str">
        <f>IF(A90&lt;&gt;"",B3*12,"")</f>
        <v/>
      </c>
      <c r="C90" s="22" t="str">
        <f>IF(A90&lt;&gt;"",H89+B3*12,"")</f>
        <v/>
      </c>
      <c r="D90" s="22" t="str">
        <f>IF(A90&lt;&gt;"",H89*B5/100,"")</f>
        <v/>
      </c>
      <c r="E90" s="22" t="str">
        <f>IF(A90&lt;&gt;"",B6,"")</f>
        <v/>
      </c>
      <c r="F90" s="22" t="str">
        <f t="shared" si="1"/>
        <v/>
      </c>
      <c r="G90" s="22" t="str">
        <f>IF(A90&lt;&gt;"",F90*B7/100,"")</f>
        <v/>
      </c>
      <c r="H90" s="22" t="str">
        <f>IF(A90&lt;&gt;"",H89+B3*12+D90-G90,"")</f>
        <v/>
      </c>
    </row>
    <row r="91" spans="1:8" x14ac:dyDescent="0.35">
      <c r="A91" s="22" t="str">
        <f>IF(81&lt;=B4,81,"")</f>
        <v/>
      </c>
      <c r="B91" s="22" t="str">
        <f>IF(A91&lt;&gt;"",B3*12,"")</f>
        <v/>
      </c>
      <c r="C91" s="22" t="str">
        <f>IF(A91&lt;&gt;"",H90+B3*12,"")</f>
        <v/>
      </c>
      <c r="D91" s="22" t="str">
        <f>IF(A91&lt;&gt;"",H90*B5/100,"")</f>
        <v/>
      </c>
      <c r="E91" s="22" t="str">
        <f>IF(A91&lt;&gt;"",B6,"")</f>
        <v/>
      </c>
      <c r="F91" s="22" t="str">
        <f t="shared" si="1"/>
        <v/>
      </c>
      <c r="G91" s="22" t="str">
        <f>IF(A91&lt;&gt;"",F91*B7/100,"")</f>
        <v/>
      </c>
      <c r="H91" s="22" t="str">
        <f>IF(A91&lt;&gt;"",H90+B3*12+D91-G91,"")</f>
        <v/>
      </c>
    </row>
    <row r="92" spans="1:8" x14ac:dyDescent="0.35">
      <c r="A92" s="22" t="str">
        <f>IF(82&lt;=B4,82,"")</f>
        <v/>
      </c>
      <c r="B92" s="22" t="str">
        <f>IF(A92&lt;&gt;"",B3*12,"")</f>
        <v/>
      </c>
      <c r="C92" s="22" t="str">
        <f>IF(A92&lt;&gt;"",H91+B3*12,"")</f>
        <v/>
      </c>
      <c r="D92" s="22" t="str">
        <f>IF(A92&lt;&gt;"",H91*B5/100,"")</f>
        <v/>
      </c>
      <c r="E92" s="22" t="str">
        <f>IF(A92&lt;&gt;"",B6,"")</f>
        <v/>
      </c>
      <c r="F92" s="22" t="str">
        <f t="shared" si="1"/>
        <v/>
      </c>
      <c r="G92" s="22" t="str">
        <f>IF(A92&lt;&gt;"",F92*B7/100,"")</f>
        <v/>
      </c>
      <c r="H92" s="22" t="str">
        <f>IF(A92&lt;&gt;"",H91+B3*12+D92-G92,"")</f>
        <v/>
      </c>
    </row>
    <row r="93" spans="1:8" x14ac:dyDescent="0.35">
      <c r="A93" s="22" t="str">
        <f>IF(83&lt;=B4,83,"")</f>
        <v/>
      </c>
      <c r="B93" s="22" t="str">
        <f>IF(A93&lt;&gt;"",B3*12,"")</f>
        <v/>
      </c>
      <c r="C93" s="22" t="str">
        <f>IF(A93&lt;&gt;"",H92+B3*12,"")</f>
        <v/>
      </c>
      <c r="D93" s="22" t="str">
        <f>IF(A93&lt;&gt;"",H92*B5/100,"")</f>
        <v/>
      </c>
      <c r="E93" s="22" t="str">
        <f>IF(A93&lt;&gt;"",B6,"")</f>
        <v/>
      </c>
      <c r="F93" s="22" t="str">
        <f t="shared" si="1"/>
        <v/>
      </c>
      <c r="G93" s="22" t="str">
        <f>IF(A93&lt;&gt;"",F93*B7/100,"")</f>
        <v/>
      </c>
      <c r="H93" s="22" t="str">
        <f>IF(A93&lt;&gt;"",H92+B3*12+D93-G93,"")</f>
        <v/>
      </c>
    </row>
    <row r="94" spans="1:8" x14ac:dyDescent="0.35">
      <c r="A94" s="22" t="str">
        <f>IF(84&lt;=B4,84,"")</f>
        <v/>
      </c>
      <c r="B94" s="22" t="str">
        <f>IF(A94&lt;&gt;"",B3*12,"")</f>
        <v/>
      </c>
      <c r="C94" s="22" t="str">
        <f>IF(A94&lt;&gt;"",H93+B3*12,"")</f>
        <v/>
      </c>
      <c r="D94" s="22" t="str">
        <f>IF(A94&lt;&gt;"",H93*B5/100,"")</f>
        <v/>
      </c>
      <c r="E94" s="22" t="str">
        <f>IF(A94&lt;&gt;"",B6,"")</f>
        <v/>
      </c>
      <c r="F94" s="22" t="str">
        <f t="shared" si="1"/>
        <v/>
      </c>
      <c r="G94" s="22" t="str">
        <f>IF(A94&lt;&gt;"",F94*B7/100,"")</f>
        <v/>
      </c>
      <c r="H94" s="22" t="str">
        <f>IF(A94&lt;&gt;"",H93+B3*12+D94-G94,"")</f>
        <v/>
      </c>
    </row>
    <row r="95" spans="1:8" x14ac:dyDescent="0.35">
      <c r="A95" s="22" t="str">
        <f>IF(85&lt;=B4,85,"")</f>
        <v/>
      </c>
      <c r="B95" s="22" t="str">
        <f>IF(A95&lt;&gt;"",B3*12,"")</f>
        <v/>
      </c>
      <c r="C95" s="22" t="str">
        <f>IF(A95&lt;&gt;"",H94+B3*12,"")</f>
        <v/>
      </c>
      <c r="D95" s="22" t="str">
        <f>IF(A95&lt;&gt;"",H94*B5/100,"")</f>
        <v/>
      </c>
      <c r="E95" s="22" t="str">
        <f>IF(A95&lt;&gt;"",B6,"")</f>
        <v/>
      </c>
      <c r="F95" s="22" t="str">
        <f t="shared" si="1"/>
        <v/>
      </c>
      <c r="G95" s="22" t="str">
        <f>IF(A95&lt;&gt;"",F95*B7/100,"")</f>
        <v/>
      </c>
      <c r="H95" s="22" t="str">
        <f>IF(A95&lt;&gt;"",H94+B3*12+D95-G95,"")</f>
        <v/>
      </c>
    </row>
    <row r="96" spans="1:8" x14ac:dyDescent="0.35">
      <c r="A96" s="22" t="str">
        <f>IF(86&lt;=B4,86,"")</f>
        <v/>
      </c>
      <c r="B96" s="22" t="str">
        <f>IF(A96&lt;&gt;"",B3*12,"")</f>
        <v/>
      </c>
      <c r="C96" s="22" t="str">
        <f>IF(A96&lt;&gt;"",H95+B3*12,"")</f>
        <v/>
      </c>
      <c r="D96" s="22" t="str">
        <f>IF(A96&lt;&gt;"",H95*B5/100,"")</f>
        <v/>
      </c>
      <c r="E96" s="22" t="str">
        <f>IF(A96&lt;&gt;"",B6,"")</f>
        <v/>
      </c>
      <c r="F96" s="22" t="str">
        <f t="shared" si="1"/>
        <v/>
      </c>
      <c r="G96" s="22" t="str">
        <f>IF(A96&lt;&gt;"",F96*B7/100,"")</f>
        <v/>
      </c>
      <c r="H96" s="22" t="str">
        <f>IF(A96&lt;&gt;"",H95+B3*12+D96-G96,"")</f>
        <v/>
      </c>
    </row>
    <row r="97" spans="1:8" x14ac:dyDescent="0.35">
      <c r="A97" s="22" t="str">
        <f>IF(87&lt;=B4,87,"")</f>
        <v/>
      </c>
      <c r="B97" s="22" t="str">
        <f>IF(A97&lt;&gt;"",B3*12,"")</f>
        <v/>
      </c>
      <c r="C97" s="22" t="str">
        <f>IF(A97&lt;&gt;"",H96+B3*12,"")</f>
        <v/>
      </c>
      <c r="D97" s="22" t="str">
        <f>IF(A97&lt;&gt;"",H96*B5/100,"")</f>
        <v/>
      </c>
      <c r="E97" s="22" t="str">
        <f>IF(A97&lt;&gt;"",B6,"")</f>
        <v/>
      </c>
      <c r="F97" s="22" t="str">
        <f t="shared" si="1"/>
        <v/>
      </c>
      <c r="G97" s="22" t="str">
        <f>IF(A97&lt;&gt;"",F97*B7/100,"")</f>
        <v/>
      </c>
      <c r="H97" s="22" t="str">
        <f>IF(A97&lt;&gt;"",H96+B3*12+D97-G97,"")</f>
        <v/>
      </c>
    </row>
    <row r="98" spans="1:8" x14ac:dyDescent="0.35">
      <c r="A98" s="22" t="str">
        <f>IF(88&lt;=B4,88,"")</f>
        <v/>
      </c>
      <c r="B98" s="22" t="str">
        <f>IF(A98&lt;&gt;"",B3*12,"")</f>
        <v/>
      </c>
      <c r="C98" s="22" t="str">
        <f>IF(A98&lt;&gt;"",H97+B3*12,"")</f>
        <v/>
      </c>
      <c r="D98" s="22" t="str">
        <f>IF(A98&lt;&gt;"",H97*B5/100,"")</f>
        <v/>
      </c>
      <c r="E98" s="22" t="str">
        <f>IF(A98&lt;&gt;"",B6,"")</f>
        <v/>
      </c>
      <c r="F98" s="22" t="str">
        <f t="shared" si="1"/>
        <v/>
      </c>
      <c r="G98" s="22" t="str">
        <f>IF(A98&lt;&gt;"",F98*B7/100,"")</f>
        <v/>
      </c>
      <c r="H98" s="22" t="str">
        <f>IF(A98&lt;&gt;"",H97+B3*12+D98-G98,"")</f>
        <v/>
      </c>
    </row>
    <row r="99" spans="1:8" x14ac:dyDescent="0.35">
      <c r="A99" s="22" t="str">
        <f>IF(89&lt;=B4,89,"")</f>
        <v/>
      </c>
      <c r="B99" s="22" t="str">
        <f>IF(A99&lt;&gt;"",B3*12,"")</f>
        <v/>
      </c>
      <c r="C99" s="22" t="str">
        <f>IF(A99&lt;&gt;"",H98+B3*12,"")</f>
        <v/>
      </c>
      <c r="D99" s="22" t="str">
        <f>IF(A99&lt;&gt;"",H98*B5/100,"")</f>
        <v/>
      </c>
      <c r="E99" s="22" t="str">
        <f>IF(A99&lt;&gt;"",B6,"")</f>
        <v/>
      </c>
      <c r="F99" s="22" t="str">
        <f t="shared" si="1"/>
        <v/>
      </c>
      <c r="G99" s="22" t="str">
        <f>IF(A99&lt;&gt;"",F99*B7/100,"")</f>
        <v/>
      </c>
      <c r="H99" s="22" t="str">
        <f>IF(A99&lt;&gt;"",H98+B3*12+D99-G99,"")</f>
        <v/>
      </c>
    </row>
    <row r="100" spans="1:8" x14ac:dyDescent="0.35">
      <c r="A100" s="22" t="str">
        <f>IF(90&lt;=B4,90,"")</f>
        <v/>
      </c>
      <c r="B100" s="22" t="str">
        <f>IF(A100&lt;&gt;"",B3*12,"")</f>
        <v/>
      </c>
      <c r="C100" s="22" t="str">
        <f>IF(A100&lt;&gt;"",H99+B3*12,"")</f>
        <v/>
      </c>
      <c r="D100" s="22" t="str">
        <f>IF(A100&lt;&gt;"",H99*B5/100,"")</f>
        <v/>
      </c>
      <c r="E100" s="22" t="str">
        <f>IF(A100&lt;&gt;"",B6,"")</f>
        <v/>
      </c>
      <c r="F100" s="22" t="str">
        <f t="shared" si="1"/>
        <v/>
      </c>
      <c r="G100" s="22" t="str">
        <f>IF(A100&lt;&gt;"",F100*B7/100,"")</f>
        <v/>
      </c>
      <c r="H100" s="22" t="str">
        <f>IF(A100&lt;&gt;"",H99+B3*12+D100-G100,"")</f>
        <v/>
      </c>
    </row>
    <row r="101" spans="1:8" x14ac:dyDescent="0.35">
      <c r="A101" s="22" t="str">
        <f>IF(91&lt;=B4,91,"")</f>
        <v/>
      </c>
      <c r="B101" s="22" t="str">
        <f>IF(A101&lt;&gt;"",B3*12,"")</f>
        <v/>
      </c>
      <c r="C101" s="22" t="str">
        <f>IF(A101&lt;&gt;"",H100+B3*12,"")</f>
        <v/>
      </c>
      <c r="D101" s="22" t="str">
        <f>IF(A101&lt;&gt;"",H100*B5/100,"")</f>
        <v/>
      </c>
      <c r="E101" s="22" t="str">
        <f>IF(A101&lt;&gt;"",B6,"")</f>
        <v/>
      </c>
      <c r="F101" s="22" t="str">
        <f t="shared" si="1"/>
        <v/>
      </c>
      <c r="G101" s="22" t="str">
        <f>IF(A101&lt;&gt;"",F101*B7/100,"")</f>
        <v/>
      </c>
      <c r="H101" s="22" t="str">
        <f>IF(A101&lt;&gt;"",H100+B3*12+D101-G101,"")</f>
        <v/>
      </c>
    </row>
    <row r="102" spans="1:8" x14ac:dyDescent="0.35">
      <c r="A102" s="22" t="str">
        <f>IF(92&lt;=B4,92,"")</f>
        <v/>
      </c>
      <c r="B102" s="22" t="str">
        <f>IF(A102&lt;&gt;"",B3*12,"")</f>
        <v/>
      </c>
      <c r="C102" s="22" t="str">
        <f>IF(A102&lt;&gt;"",H101+B3*12,"")</f>
        <v/>
      </c>
      <c r="D102" s="22" t="str">
        <f>IF(A102&lt;&gt;"",H101*B5/100,"")</f>
        <v/>
      </c>
      <c r="E102" s="22" t="str">
        <f>IF(A102&lt;&gt;"",B6,"")</f>
        <v/>
      </c>
      <c r="F102" s="22" t="str">
        <f t="shared" si="1"/>
        <v/>
      </c>
      <c r="G102" s="22" t="str">
        <f>IF(A102&lt;&gt;"",F102*B7/100,"")</f>
        <v/>
      </c>
      <c r="H102" s="22" t="str">
        <f>IF(A102&lt;&gt;"",H101+B3*12+D102-G102,"")</f>
        <v/>
      </c>
    </row>
    <row r="103" spans="1:8" x14ac:dyDescent="0.35">
      <c r="A103" s="22" t="str">
        <f>IF(93&lt;=B4,93,"")</f>
        <v/>
      </c>
      <c r="B103" s="22" t="str">
        <f>IF(A103&lt;&gt;"",B3*12,"")</f>
        <v/>
      </c>
      <c r="C103" s="22" t="str">
        <f>IF(A103&lt;&gt;"",H102+B3*12,"")</f>
        <v/>
      </c>
      <c r="D103" s="22" t="str">
        <f>IF(A103&lt;&gt;"",H102*B5/100,"")</f>
        <v/>
      </c>
      <c r="E103" s="22" t="str">
        <f>IF(A103&lt;&gt;"",B6,"")</f>
        <v/>
      </c>
      <c r="F103" s="22" t="str">
        <f t="shared" si="1"/>
        <v/>
      </c>
      <c r="G103" s="22" t="str">
        <f>IF(A103&lt;&gt;"",F103*B7/100,"")</f>
        <v/>
      </c>
      <c r="H103" s="22" t="str">
        <f>IF(A103&lt;&gt;"",H102+B3*12+D103-G103,"")</f>
        <v/>
      </c>
    </row>
    <row r="104" spans="1:8" x14ac:dyDescent="0.35">
      <c r="A104" s="22" t="str">
        <f>IF(94&lt;=B4,94,"")</f>
        <v/>
      </c>
      <c r="B104" s="22" t="str">
        <f>IF(A104&lt;&gt;"",B3*12,"")</f>
        <v/>
      </c>
      <c r="C104" s="22" t="str">
        <f>IF(A104&lt;&gt;"",H103+B3*12,"")</f>
        <v/>
      </c>
      <c r="D104" s="22" t="str">
        <f>IF(A104&lt;&gt;"",H103*B5/100,"")</f>
        <v/>
      </c>
      <c r="E104" s="22" t="str">
        <f>IF(A104&lt;&gt;"",B6,"")</f>
        <v/>
      </c>
      <c r="F104" s="22" t="str">
        <f t="shared" si="1"/>
        <v/>
      </c>
      <c r="G104" s="22" t="str">
        <f>IF(A104&lt;&gt;"",F104*B7/100,"")</f>
        <v/>
      </c>
      <c r="H104" s="22" t="str">
        <f>IF(A104&lt;&gt;"",H103+B3*12+D104-G104,"")</f>
        <v/>
      </c>
    </row>
    <row r="105" spans="1:8" x14ac:dyDescent="0.35">
      <c r="A105" s="22" t="str">
        <f>IF(95&lt;=B4,95,"")</f>
        <v/>
      </c>
      <c r="B105" s="22" t="str">
        <f>IF(A105&lt;&gt;"",B3*12,"")</f>
        <v/>
      </c>
      <c r="C105" s="22" t="str">
        <f>IF(A105&lt;&gt;"",H104+B3*12,"")</f>
        <v/>
      </c>
      <c r="D105" s="22" t="str">
        <f>IF(A105&lt;&gt;"",H104*B5/100,"")</f>
        <v/>
      </c>
      <c r="E105" s="22" t="str">
        <f>IF(A105&lt;&gt;"",B6,"")</f>
        <v/>
      </c>
      <c r="F105" s="22" t="str">
        <f t="shared" si="1"/>
        <v/>
      </c>
      <c r="G105" s="22" t="str">
        <f>IF(A105&lt;&gt;"",F105*B7/100,"")</f>
        <v/>
      </c>
      <c r="H105" s="22" t="str">
        <f>IF(A105&lt;&gt;"",H104+B3*12+D105-G105,"")</f>
        <v/>
      </c>
    </row>
    <row r="106" spans="1:8" x14ac:dyDescent="0.35">
      <c r="A106" s="22" t="str">
        <f>IF(96&lt;=B4,96,"")</f>
        <v/>
      </c>
      <c r="B106" s="22" t="str">
        <f>IF(A106&lt;&gt;"",B3*12,"")</f>
        <v/>
      </c>
      <c r="C106" s="22" t="str">
        <f>IF(A106&lt;&gt;"",H105+B3*12,"")</f>
        <v/>
      </c>
      <c r="D106" s="22" t="str">
        <f>IF(A106&lt;&gt;"",H105*B5/100,"")</f>
        <v/>
      </c>
      <c r="E106" s="22" t="str">
        <f>IF(A106&lt;&gt;"",B6,"")</f>
        <v/>
      </c>
      <c r="F106" s="22" t="str">
        <f t="shared" si="1"/>
        <v/>
      </c>
      <c r="G106" s="22" t="str">
        <f>IF(A106&lt;&gt;"",F106*B7/100,"")</f>
        <v/>
      </c>
      <c r="H106" s="22" t="str">
        <f>IF(A106&lt;&gt;"",H105+B3*12+D106-G106,"")</f>
        <v/>
      </c>
    </row>
    <row r="107" spans="1:8" x14ac:dyDescent="0.35">
      <c r="A107" s="22" t="str">
        <f>IF(97&lt;=B4,97,"")</f>
        <v/>
      </c>
      <c r="B107" s="22" t="str">
        <f>IF(A107&lt;&gt;"",B3*12,"")</f>
        <v/>
      </c>
      <c r="C107" s="22" t="str">
        <f>IF(A107&lt;&gt;"",H106+B3*12,"")</f>
        <v/>
      </c>
      <c r="D107" s="22" t="str">
        <f>IF(A107&lt;&gt;"",H106*B5/100,"")</f>
        <v/>
      </c>
      <c r="E107" s="22" t="str">
        <f>IF(A107&lt;&gt;"",B6,"")</f>
        <v/>
      </c>
      <c r="F107" s="22" t="str">
        <f t="shared" si="1"/>
        <v/>
      </c>
      <c r="G107" s="22" t="str">
        <f>IF(A107&lt;&gt;"",F107*B7/100,"")</f>
        <v/>
      </c>
      <c r="H107" s="22" t="str">
        <f>IF(A107&lt;&gt;"",H106+B3*12+D107-G107,"")</f>
        <v/>
      </c>
    </row>
    <row r="108" spans="1:8" x14ac:dyDescent="0.35">
      <c r="A108" s="22" t="str">
        <f>IF(98&lt;=B4,98,"")</f>
        <v/>
      </c>
      <c r="B108" s="22" t="str">
        <f>IF(A108&lt;&gt;"",B3*12,"")</f>
        <v/>
      </c>
      <c r="C108" s="22" t="str">
        <f>IF(A108&lt;&gt;"",H107+B3*12,"")</f>
        <v/>
      </c>
      <c r="D108" s="22" t="str">
        <f>IF(A108&lt;&gt;"",H107*B5/100,"")</f>
        <v/>
      </c>
      <c r="E108" s="22" t="str">
        <f>IF(A108&lt;&gt;"",B6,"")</f>
        <v/>
      </c>
      <c r="F108" s="22" t="str">
        <f t="shared" si="1"/>
        <v/>
      </c>
      <c r="G108" s="22" t="str">
        <f>IF(A108&lt;&gt;"",F108*B7/100,"")</f>
        <v/>
      </c>
      <c r="H108" s="22" t="str">
        <f>IF(A108&lt;&gt;"",H107+B3*12+D108-G108,"")</f>
        <v/>
      </c>
    </row>
    <row r="109" spans="1:8" x14ac:dyDescent="0.35">
      <c r="A109" s="22" t="str">
        <f>IF(99&lt;=B4,99,"")</f>
        <v/>
      </c>
      <c r="B109" s="22" t="str">
        <f>IF(A109&lt;&gt;"",B3*12,"")</f>
        <v/>
      </c>
      <c r="C109" s="22" t="str">
        <f>IF(A109&lt;&gt;"",H108+B3*12,"")</f>
        <v/>
      </c>
      <c r="D109" s="22" t="str">
        <f>IF(A109&lt;&gt;"",H108*B5/100,"")</f>
        <v/>
      </c>
      <c r="E109" s="22" t="str">
        <f>IF(A109&lt;&gt;"",B6,"")</f>
        <v/>
      </c>
      <c r="F109" s="22" t="str">
        <f t="shared" si="1"/>
        <v/>
      </c>
      <c r="G109" s="22" t="str">
        <f>IF(A109&lt;&gt;"",F109*B7/100,"")</f>
        <v/>
      </c>
      <c r="H109" s="22" t="str">
        <f>IF(A109&lt;&gt;"",H108+B3*12+D109-G109,"")</f>
        <v/>
      </c>
    </row>
    <row r="110" spans="1:8" x14ac:dyDescent="0.35">
      <c r="A110" s="22" t="str">
        <f>IF(100&lt;=B4,100,"")</f>
        <v/>
      </c>
      <c r="B110" s="22" t="str">
        <f>IF(A110&lt;&gt;"",B3*12,"")</f>
        <v/>
      </c>
      <c r="C110" s="22" t="str">
        <f>IF(A110&lt;&gt;"",H109+B3*12,"")</f>
        <v/>
      </c>
      <c r="D110" s="22" t="str">
        <f>IF(A110&lt;&gt;"",H109*B5/100,"")</f>
        <v/>
      </c>
      <c r="E110" s="22" t="str">
        <f>IF(A110&lt;&gt;"",B6,"")</f>
        <v/>
      </c>
      <c r="F110" s="22" t="str">
        <f t="shared" si="1"/>
        <v/>
      </c>
      <c r="G110" s="22" t="str">
        <f>IF(A110&lt;&gt;"",F110*B7/100,"")</f>
        <v/>
      </c>
      <c r="H110" s="22" t="str">
        <f>IF(A110&lt;&gt;"",H109+B3*12+D110-G110,"")</f>
        <v/>
      </c>
    </row>
  </sheetData>
  <sheetProtection algorithmName="SHA-512" hashValue="ErBvwIoc/Ldy3mDbpRuJYqPnC0COxLulN9kb6mmhp2y8UMZVLUOor75qzBsWI0QaAUd3uoEtxmF+BUWAAQDwmA==" saltValue="3zj41TVrUnYHGrFEzyoayg==" spinCount="100000" sheet="1" objects="1" scenarios="1" selectLockedCells="1"/>
  <mergeCells count="1">
    <mergeCell ref="E4:F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023B-1C88-48CA-9F91-6B582CE50021}">
  <dimension ref="A1:H110"/>
  <sheetViews>
    <sheetView workbookViewId="0">
      <selection activeCell="L10" sqref="A1:XFD1048576"/>
    </sheetView>
  </sheetViews>
  <sheetFormatPr baseColWidth="10" defaultColWidth="8.7265625" defaultRowHeight="14.5" x14ac:dyDescent="0.35"/>
  <cols>
    <col min="1" max="1" width="35" style="22" customWidth="1"/>
    <col min="2" max="3" width="23.90625" style="22" customWidth="1"/>
    <col min="4" max="4" width="20.6328125" style="22" customWidth="1"/>
    <col min="5" max="5" width="22.54296875" style="22" customWidth="1"/>
    <col min="6" max="6" width="24.36328125" style="22" customWidth="1"/>
    <col min="7" max="7" width="19.1796875" style="22" customWidth="1"/>
    <col min="8" max="8" width="24.36328125" style="22" customWidth="1"/>
    <col min="9" max="16384" width="8.7265625" style="22"/>
  </cols>
  <sheetData>
    <row r="1" spans="1:8" ht="15.5" x14ac:dyDescent="0.35">
      <c r="A1" s="24" t="s">
        <v>4</v>
      </c>
      <c r="B1" s="25"/>
    </row>
    <row r="2" spans="1:8" ht="15.5" x14ac:dyDescent="0.35">
      <c r="A2" s="25" t="s">
        <v>5</v>
      </c>
      <c r="B2" s="30">
        <f>'ETF Rechner'!D26</f>
        <v>30000</v>
      </c>
    </row>
    <row r="3" spans="1:8" ht="15.5" x14ac:dyDescent="0.35">
      <c r="A3" s="25" t="s">
        <v>6</v>
      </c>
      <c r="B3" s="25">
        <f>'ETF Rechner'!D29</f>
        <v>100</v>
      </c>
    </row>
    <row r="4" spans="1:8" ht="19" thickBot="1" x14ac:dyDescent="0.4">
      <c r="A4" s="25" t="s">
        <v>7</v>
      </c>
      <c r="B4" s="25">
        <f>'ETF Rechner'!D28</f>
        <v>25</v>
      </c>
      <c r="E4" s="60" t="s">
        <v>30</v>
      </c>
      <c r="F4" s="62"/>
    </row>
    <row r="5" spans="1:8" ht="15.5" x14ac:dyDescent="0.35">
      <c r="A5" s="25" t="s">
        <v>8</v>
      </c>
      <c r="B5" s="31">
        <f>'ETF Rechner'!D27*100</f>
        <v>8</v>
      </c>
    </row>
    <row r="6" spans="1:8" ht="15.5" x14ac:dyDescent="0.35">
      <c r="A6" s="25" t="s">
        <v>9</v>
      </c>
      <c r="B6" s="30">
        <f>'ETF Rechner'!D32</f>
        <v>1500</v>
      </c>
    </row>
    <row r="7" spans="1:8" ht="15.5" x14ac:dyDescent="0.35">
      <c r="A7" s="25" t="s">
        <v>10</v>
      </c>
      <c r="B7" s="34">
        <f>'ETF Rechner'!D33*100</f>
        <v>18.459999999999997</v>
      </c>
    </row>
    <row r="8" spans="1:8" ht="15.5" x14ac:dyDescent="0.35">
      <c r="A8" s="24" t="s">
        <v>11</v>
      </c>
      <c r="B8" s="32">
        <f>MAX(H:H)</f>
        <v>233237.20716432188</v>
      </c>
    </row>
    <row r="9" spans="1:8" x14ac:dyDescent="0.35">
      <c r="B9" s="29"/>
    </row>
    <row r="10" spans="1:8" x14ac:dyDescent="0.35">
      <c r="A10" s="22" t="s">
        <v>12</v>
      </c>
      <c r="B10" s="22" t="s">
        <v>13</v>
      </c>
      <c r="C10" s="22" t="s">
        <v>17</v>
      </c>
      <c r="D10" s="22" t="s">
        <v>18</v>
      </c>
      <c r="E10" s="22" t="s">
        <v>14</v>
      </c>
      <c r="F10" s="22" t="s">
        <v>15</v>
      </c>
      <c r="G10" s="22" t="s">
        <v>16</v>
      </c>
      <c r="H10" s="22" t="s">
        <v>19</v>
      </c>
    </row>
    <row r="11" spans="1:8" x14ac:dyDescent="0.35">
      <c r="A11" s="22">
        <f>IF(1&lt;=B4,1,"")</f>
        <v>1</v>
      </c>
      <c r="B11" s="22">
        <f>IF(A11&lt;&gt;"",B3*12,"")</f>
        <v>1200</v>
      </c>
      <c r="C11" s="22">
        <f>IF(A11&lt;&gt;"",B2+B3*12,"")</f>
        <v>31200</v>
      </c>
      <c r="D11" s="22">
        <f>IF(A11&lt;&gt;"",C11*B5/100,"")</f>
        <v>2496</v>
      </c>
      <c r="E11" s="22">
        <f>IF(A11&lt;&gt;"",B6,"")</f>
        <v>1500</v>
      </c>
      <c r="F11" s="22">
        <f t="shared" ref="F11:F74" si="0">IF(A11&lt;&gt;"",MAX(0,D11-E11),"")</f>
        <v>996</v>
      </c>
      <c r="G11" s="22">
        <f>IF(A11&lt;&gt;"",F11*B7/100,"")</f>
        <v>183.86159999999995</v>
      </c>
      <c r="H11" s="22">
        <f>IF(A11&lt;&gt;"",C11+D11-G11,"")</f>
        <v>33512.138400000003</v>
      </c>
    </row>
    <row r="12" spans="1:8" x14ac:dyDescent="0.35">
      <c r="A12" s="22">
        <f>IF(2&lt;=B4,2,"")</f>
        <v>2</v>
      </c>
      <c r="B12" s="22">
        <f>IF(A12&lt;&gt;"",B3*12,"")</f>
        <v>1200</v>
      </c>
      <c r="C12" s="22">
        <f>IF(A12&lt;&gt;"",H11+B3*12,"")</f>
        <v>34712.138400000003</v>
      </c>
      <c r="D12" s="22">
        <f>IF(A12&lt;&gt;"",H11*B5/100,"")</f>
        <v>2680.9710720000003</v>
      </c>
      <c r="E12" s="22">
        <f>IF(A12&lt;&gt;"",B6,"")</f>
        <v>1500</v>
      </c>
      <c r="F12" s="22">
        <f t="shared" si="0"/>
        <v>1180.9710720000003</v>
      </c>
      <c r="G12" s="22">
        <f>IF(A12&lt;&gt;"",F12*B7/100,"")</f>
        <v>218.00725989120002</v>
      </c>
      <c r="H12" s="22">
        <f>IF(A12&lt;&gt;"",H11+B3*12+D12-G12,"")</f>
        <v>37175.102212108803</v>
      </c>
    </row>
    <row r="13" spans="1:8" x14ac:dyDescent="0.35">
      <c r="A13" s="22">
        <f>IF(3&lt;=B4,3,"")</f>
        <v>3</v>
      </c>
      <c r="B13" s="22">
        <f>IF(A13&lt;&gt;"",B3*12,"")</f>
        <v>1200</v>
      </c>
      <c r="C13" s="22">
        <f>IF(A13&lt;&gt;"",H12+B3*12,"")</f>
        <v>38375.102212108803</v>
      </c>
      <c r="D13" s="22">
        <f>IF(A13&lt;&gt;"",H12*B5/100,"")</f>
        <v>2974.008176968704</v>
      </c>
      <c r="E13" s="22">
        <f>IF(A13&lt;&gt;"",B6,"")</f>
        <v>1500</v>
      </c>
      <c r="F13" s="22">
        <f t="shared" si="0"/>
        <v>1474.008176968704</v>
      </c>
      <c r="G13" s="22">
        <f>IF(A13&lt;&gt;"",F13*B7/100,"")</f>
        <v>272.10190946842272</v>
      </c>
      <c r="H13" s="22">
        <f>IF(A13&lt;&gt;"",H12+B3*12+D13-G13,"")</f>
        <v>41077.008479609081</v>
      </c>
    </row>
    <row r="14" spans="1:8" x14ac:dyDescent="0.35">
      <c r="A14" s="22">
        <f>IF(4&lt;=B4,4,"")</f>
        <v>4</v>
      </c>
      <c r="B14" s="22">
        <f>IF(A14&lt;&gt;"",B3*12,"")</f>
        <v>1200</v>
      </c>
      <c r="C14" s="22">
        <f>IF(A14&lt;&gt;"",H13+B3*12,"")</f>
        <v>42277.008479609081</v>
      </c>
      <c r="D14" s="22">
        <f>IF(A14&lt;&gt;"",H13*B5/100,"")</f>
        <v>3286.1606783687266</v>
      </c>
      <c r="E14" s="22">
        <f>IF(A14&lt;&gt;"",B6,"")</f>
        <v>1500</v>
      </c>
      <c r="F14" s="22">
        <f t="shared" si="0"/>
        <v>1786.1606783687266</v>
      </c>
      <c r="G14" s="22">
        <f>IF(A14&lt;&gt;"",F14*B7/100,"")</f>
        <v>329.72526122686685</v>
      </c>
      <c r="H14" s="22">
        <f>IF(A14&lt;&gt;"",H13+B3*12+D14-G14,"")</f>
        <v>45233.443896750941</v>
      </c>
    </row>
    <row r="15" spans="1:8" x14ac:dyDescent="0.35">
      <c r="A15" s="22">
        <f>IF(5&lt;=B4,5,"")</f>
        <v>5</v>
      </c>
      <c r="B15" s="22">
        <f>IF(A15&lt;&gt;"",B3*12,"")</f>
        <v>1200</v>
      </c>
      <c r="C15" s="22">
        <f>IF(A15&lt;&gt;"",H14+B3*12,"")</f>
        <v>46433.443896750941</v>
      </c>
      <c r="D15" s="22">
        <f>IF(A15&lt;&gt;"",H14*B5/100,"")</f>
        <v>3618.6755117400753</v>
      </c>
      <c r="E15" s="22">
        <f>IF(A15&lt;&gt;"",B6,"")</f>
        <v>1500</v>
      </c>
      <c r="F15" s="22">
        <f t="shared" si="0"/>
        <v>2118.6755117400753</v>
      </c>
      <c r="G15" s="22">
        <f>IF(A15&lt;&gt;"",F15*B7/100,"")</f>
        <v>391.10749946721785</v>
      </c>
      <c r="H15" s="22">
        <f>IF(A15&lt;&gt;"",H14+B3*12+D15-G15,"")</f>
        <v>49661.0119090238</v>
      </c>
    </row>
    <row r="16" spans="1:8" x14ac:dyDescent="0.35">
      <c r="A16" s="22">
        <f>IF(6&lt;=B4,6,"")</f>
        <v>6</v>
      </c>
      <c r="B16" s="22">
        <f>IF(A16&lt;&gt;"",B3*12,"")</f>
        <v>1200</v>
      </c>
      <c r="C16" s="22">
        <f>IF(A16&lt;&gt;"",H15+B3*12,"")</f>
        <v>50861.0119090238</v>
      </c>
      <c r="D16" s="22">
        <f>IF(A16&lt;&gt;"",H15*B5/100,"")</f>
        <v>3972.8809527219041</v>
      </c>
      <c r="E16" s="22">
        <f>IF(A16&lt;&gt;"",B6,"")</f>
        <v>1500</v>
      </c>
      <c r="F16" s="22">
        <f t="shared" si="0"/>
        <v>2472.8809527219041</v>
      </c>
      <c r="G16" s="22">
        <f>IF(A16&lt;&gt;"",F16*B7/100,"")</f>
        <v>456.49382387246339</v>
      </c>
      <c r="H16" s="22">
        <f>IF(A16&lt;&gt;"",H15+B3*12+D16-G16,"")</f>
        <v>54377.399037873241</v>
      </c>
    </row>
    <row r="17" spans="1:8" x14ac:dyDescent="0.35">
      <c r="A17" s="22">
        <f>IF(7&lt;=B4,7,"")</f>
        <v>7</v>
      </c>
      <c r="B17" s="22">
        <f>IF(A17&lt;&gt;"",B3*12,"")</f>
        <v>1200</v>
      </c>
      <c r="C17" s="22">
        <f>IF(A17&lt;&gt;"",H16+B3*12,"")</f>
        <v>55577.399037873241</v>
      </c>
      <c r="D17" s="22">
        <f>IF(A17&lt;&gt;"",H16*B5/100,"")</f>
        <v>4350.191923029859</v>
      </c>
      <c r="E17" s="22">
        <f>IF(A17&lt;&gt;"",B6,"")</f>
        <v>1500</v>
      </c>
      <c r="F17" s="22">
        <f t="shared" si="0"/>
        <v>2850.191923029859</v>
      </c>
      <c r="G17" s="22">
        <f>IF(A17&lt;&gt;"",F17*B7/100,"")</f>
        <v>526.14542899131197</v>
      </c>
      <c r="H17" s="22">
        <f>IF(A17&lt;&gt;"",H16+B3*12+D17-G17,"")</f>
        <v>59401.445531911791</v>
      </c>
    </row>
    <row r="18" spans="1:8" x14ac:dyDescent="0.35">
      <c r="A18" s="22">
        <f>IF(8&lt;=B4,8,"")</f>
        <v>8</v>
      </c>
      <c r="B18" s="22">
        <f>IF(A18&lt;&gt;"",B3*12,"")</f>
        <v>1200</v>
      </c>
      <c r="C18" s="22">
        <f>IF(A18&lt;&gt;"",H17+B3*12,"")</f>
        <v>60601.445531911791</v>
      </c>
      <c r="D18" s="22">
        <f>IF(A18&lt;&gt;"",H17*B5/100,"")</f>
        <v>4752.1156425529434</v>
      </c>
      <c r="E18" s="22">
        <f>IF(A18&lt;&gt;"",B6,"")</f>
        <v>1500</v>
      </c>
      <c r="F18" s="22">
        <f t="shared" si="0"/>
        <v>3252.1156425529434</v>
      </c>
      <c r="G18" s="22">
        <f>IF(A18&lt;&gt;"",F18*B7/100,"")</f>
        <v>600.34054761527329</v>
      </c>
      <c r="H18" s="22">
        <f>IF(A18&lt;&gt;"",H17+B3*12+D18-G18,"")</f>
        <v>64753.220626849456</v>
      </c>
    </row>
    <row r="19" spans="1:8" x14ac:dyDescent="0.35">
      <c r="A19" s="22">
        <f>IF(9&lt;=B4,9,"")</f>
        <v>9</v>
      </c>
      <c r="B19" s="22">
        <f>IF(A19&lt;&gt;"",B3*12,"")</f>
        <v>1200</v>
      </c>
      <c r="C19" s="22">
        <f>IF(A19&lt;&gt;"",H18+B3*12,"")</f>
        <v>65953.220626849448</v>
      </c>
      <c r="D19" s="22">
        <f>IF(A19&lt;&gt;"",H18*B5/100,"")</f>
        <v>5180.2576501479562</v>
      </c>
      <c r="E19" s="22">
        <f>IF(A19&lt;&gt;"",B6,"")</f>
        <v>1500</v>
      </c>
      <c r="F19" s="22">
        <f t="shared" si="0"/>
        <v>3680.2576501479562</v>
      </c>
      <c r="G19" s="22">
        <f>IF(A19&lt;&gt;"",F19*B7/100,"")</f>
        <v>679.37556221731256</v>
      </c>
      <c r="H19" s="22">
        <f>IF(A19&lt;&gt;"",H18+B3*12+D19-G19,"")</f>
        <v>70454.102714780078</v>
      </c>
    </row>
    <row r="20" spans="1:8" x14ac:dyDescent="0.35">
      <c r="A20" s="22">
        <f>IF(10&lt;=B4,10,"")</f>
        <v>10</v>
      </c>
      <c r="B20" s="22">
        <f>IF(A20&lt;&gt;"",B3*12,"")</f>
        <v>1200</v>
      </c>
      <c r="C20" s="22">
        <f>IF(A20&lt;&gt;"",H19+B3*12,"")</f>
        <v>71654.102714780078</v>
      </c>
      <c r="D20" s="22">
        <f>IF(A20&lt;&gt;"",H19*B5/100,"")</f>
        <v>5636.3282171824067</v>
      </c>
      <c r="E20" s="22">
        <f>IF(A20&lt;&gt;"",B6,"")</f>
        <v>1500</v>
      </c>
      <c r="F20" s="22">
        <f t="shared" si="0"/>
        <v>4136.3282171824067</v>
      </c>
      <c r="G20" s="22">
        <f>IF(A20&lt;&gt;"",F20*B7/100,"")</f>
        <v>763.56618889187212</v>
      </c>
      <c r="H20" s="22">
        <f>IF(A20&lt;&gt;"",H19+B3*12+D20-G20,"")</f>
        <v>76526.864743070619</v>
      </c>
    </row>
    <row r="21" spans="1:8" x14ac:dyDescent="0.35">
      <c r="A21" s="22">
        <f>IF(11&lt;=B4,11,"")</f>
        <v>11</v>
      </c>
      <c r="B21" s="22">
        <f>IF(A21&lt;&gt;"",B3*12,"")</f>
        <v>1200</v>
      </c>
      <c r="C21" s="22">
        <f>IF(A21&lt;&gt;"",H20+B3*12,"")</f>
        <v>77726.864743070619</v>
      </c>
      <c r="D21" s="22">
        <f>IF(A21&lt;&gt;"",H20*B5/100,"")</f>
        <v>6122.1491794456497</v>
      </c>
      <c r="E21" s="22">
        <f>IF(A21&lt;&gt;"",B6,"")</f>
        <v>1500</v>
      </c>
      <c r="F21" s="22">
        <f t="shared" si="0"/>
        <v>4622.1491794456497</v>
      </c>
      <c r="G21" s="22">
        <f>IF(A21&lt;&gt;"",F21*B7/100,"")</f>
        <v>853.24873852566679</v>
      </c>
      <c r="H21" s="22">
        <f>IF(A21&lt;&gt;"",H20+B3*12+D21-G21,"")</f>
        <v>82995.765183990603</v>
      </c>
    </row>
    <row r="22" spans="1:8" x14ac:dyDescent="0.35">
      <c r="A22" s="22">
        <f>IF(12&lt;=B4,12,"")</f>
        <v>12</v>
      </c>
      <c r="B22" s="22">
        <f>IF(A22&lt;&gt;"",B3*12,"")</f>
        <v>1200</v>
      </c>
      <c r="C22" s="22">
        <f>IF(A22&lt;&gt;"",H21+B3*12,"")</f>
        <v>84195.765183990603</v>
      </c>
      <c r="D22" s="22">
        <f>IF(A22&lt;&gt;"",H21*B5/100,"")</f>
        <v>6639.6612147192482</v>
      </c>
      <c r="E22" s="22">
        <f>IF(A22&lt;&gt;"",B6,"")</f>
        <v>1500</v>
      </c>
      <c r="F22" s="22">
        <f t="shared" si="0"/>
        <v>5139.6612147192482</v>
      </c>
      <c r="G22" s="22">
        <f>IF(A22&lt;&gt;"",F22*B7/100,"")</f>
        <v>948.78146023717306</v>
      </c>
      <c r="H22" s="22">
        <f>IF(A22&lt;&gt;"",H21+B3*12+D22-G22,"")</f>
        <v>89886.644938472673</v>
      </c>
    </row>
    <row r="23" spans="1:8" x14ac:dyDescent="0.35">
      <c r="A23" s="22">
        <f>IF(13&lt;=B4,13,"")</f>
        <v>13</v>
      </c>
      <c r="B23" s="22">
        <f>IF(A23&lt;&gt;"",B3*12,"")</f>
        <v>1200</v>
      </c>
      <c r="C23" s="22">
        <f>IF(A23&lt;&gt;"",H22+B3*12,"")</f>
        <v>91086.644938472673</v>
      </c>
      <c r="D23" s="22">
        <f>IF(A23&lt;&gt;"",H22*B5/100,"")</f>
        <v>7190.9315950778137</v>
      </c>
      <c r="E23" s="22">
        <f>IF(A23&lt;&gt;"",B6,"")</f>
        <v>1500</v>
      </c>
      <c r="F23" s="22">
        <f t="shared" si="0"/>
        <v>5690.9315950778137</v>
      </c>
      <c r="G23" s="22">
        <f>IF(A23&lt;&gt;"",F23*B7/100,"")</f>
        <v>1050.5459724513642</v>
      </c>
      <c r="H23" s="22">
        <f>IF(A23&lt;&gt;"",H22+B3*12+D23-G23,"")</f>
        <v>97227.03056109912</v>
      </c>
    </row>
    <row r="24" spans="1:8" x14ac:dyDescent="0.35">
      <c r="A24" s="22">
        <f>IF(14&lt;=B4,14,"")</f>
        <v>14</v>
      </c>
      <c r="B24" s="22">
        <f>IF(A24&lt;&gt;"",B3*12,"")</f>
        <v>1200</v>
      </c>
      <c r="C24" s="22">
        <f>IF(A24&lt;&gt;"",H23+B3*12,"")</f>
        <v>98427.03056109912</v>
      </c>
      <c r="D24" s="22">
        <f>IF(A24&lt;&gt;"",H23*B5/100,"")</f>
        <v>7778.1624448879293</v>
      </c>
      <c r="E24" s="22">
        <f>IF(A24&lt;&gt;"",B6,"")</f>
        <v>1500</v>
      </c>
      <c r="F24" s="22">
        <f t="shared" si="0"/>
        <v>6278.1624448879293</v>
      </c>
      <c r="G24" s="22">
        <f>IF(A24&lt;&gt;"",F24*B7/100,"")</f>
        <v>1158.9487873263115</v>
      </c>
      <c r="H24" s="22">
        <f>IF(A24&lt;&gt;"",H23+B3*12+D24-G24,"")</f>
        <v>105046.24421866074</v>
      </c>
    </row>
    <row r="25" spans="1:8" x14ac:dyDescent="0.35">
      <c r="A25" s="22">
        <f>IF(15&lt;=B4,15,"")</f>
        <v>15</v>
      </c>
      <c r="B25" s="22">
        <f>IF(A25&lt;&gt;"",B3*12,"")</f>
        <v>1200</v>
      </c>
      <c r="C25" s="22">
        <f>IF(A25&lt;&gt;"",H24+B3*12,"")</f>
        <v>106246.24421866074</v>
      </c>
      <c r="D25" s="22">
        <f>IF(A25&lt;&gt;"",H24*B5/100,"")</f>
        <v>8403.6995374928592</v>
      </c>
      <c r="E25" s="22">
        <f>IF(A25&lt;&gt;"",B6,"")</f>
        <v>1500</v>
      </c>
      <c r="F25" s="22">
        <f t="shared" si="0"/>
        <v>6903.6995374928592</v>
      </c>
      <c r="G25" s="22">
        <f>IF(A25&lt;&gt;"",F25*B7/100,"")</f>
        <v>1274.4229346211816</v>
      </c>
      <c r="H25" s="22">
        <f>IF(A25&lt;&gt;"",H24+B3*12+D25-G25,"")</f>
        <v>113375.52082153242</v>
      </c>
    </row>
    <row r="26" spans="1:8" x14ac:dyDescent="0.35">
      <c r="A26" s="22">
        <f>IF(16&lt;=B4,16,"")</f>
        <v>16</v>
      </c>
      <c r="B26" s="22">
        <f>IF(A26&lt;&gt;"",B3*12,"")</f>
        <v>1200</v>
      </c>
      <c r="C26" s="22">
        <f>IF(A26&lt;&gt;"",H25+B3*12,"")</f>
        <v>114575.52082153242</v>
      </c>
      <c r="D26" s="22">
        <f>IF(A26&lt;&gt;"",H25*B5/100,"")</f>
        <v>9070.0416657225942</v>
      </c>
      <c r="E26" s="22">
        <f>IF(A26&lt;&gt;"",B6,"")</f>
        <v>1500</v>
      </c>
      <c r="F26" s="22">
        <f t="shared" si="0"/>
        <v>7570.0416657225942</v>
      </c>
      <c r="G26" s="22">
        <f>IF(A26&lt;&gt;"",F26*B7/100,"")</f>
        <v>1397.4296914923907</v>
      </c>
      <c r="H26" s="22">
        <f>IF(A26&lt;&gt;"",H25+B3*12+D26-G26,"")</f>
        <v>122248.13279576263</v>
      </c>
    </row>
    <row r="27" spans="1:8" x14ac:dyDescent="0.35">
      <c r="A27" s="22">
        <f>IF(17&lt;=B4,17,"")</f>
        <v>17</v>
      </c>
      <c r="B27" s="22">
        <f>IF(A27&lt;&gt;"",B3*12,"")</f>
        <v>1200</v>
      </c>
      <c r="C27" s="22">
        <f>IF(A27&lt;&gt;"",H26+B3*12,"")</f>
        <v>123448.13279576263</v>
      </c>
      <c r="D27" s="22">
        <f>IF(A27&lt;&gt;"",H26*B5/100,"")</f>
        <v>9779.8506236610101</v>
      </c>
      <c r="E27" s="22">
        <f>IF(A27&lt;&gt;"",B6,"")</f>
        <v>1500</v>
      </c>
      <c r="F27" s="22">
        <f t="shared" si="0"/>
        <v>8279.8506236610101</v>
      </c>
      <c r="G27" s="22">
        <f>IF(A27&lt;&gt;"",F27*B7/100,"")</f>
        <v>1528.4604251278224</v>
      </c>
      <c r="H27" s="22">
        <f>IF(A27&lt;&gt;"",H26+B3*12+D27-G27,"")</f>
        <v>131699.52299429581</v>
      </c>
    </row>
    <row r="28" spans="1:8" x14ac:dyDescent="0.35">
      <c r="A28" s="22">
        <f>IF(18&lt;=B4,18,"")</f>
        <v>18</v>
      </c>
      <c r="B28" s="22">
        <f>IF(A28&lt;&gt;"",B3*12,"")</f>
        <v>1200</v>
      </c>
      <c r="C28" s="22">
        <f>IF(A28&lt;&gt;"",H27+B3*12,"")</f>
        <v>132899.52299429581</v>
      </c>
      <c r="D28" s="22">
        <f>IF(A28&lt;&gt;"",H27*B5/100,"")</f>
        <v>10535.961839543665</v>
      </c>
      <c r="E28" s="22">
        <f>IF(A28&lt;&gt;"",B6,"")</f>
        <v>1500</v>
      </c>
      <c r="F28" s="22">
        <f t="shared" si="0"/>
        <v>9035.9618395436646</v>
      </c>
      <c r="G28" s="22">
        <f>IF(A28&lt;&gt;"",F28*B7/100,"")</f>
        <v>1668.0385555797602</v>
      </c>
      <c r="H28" s="22">
        <f>IF(A28&lt;&gt;"",H27+B3*12+D28-G28,"")</f>
        <v>141767.44627825971</v>
      </c>
    </row>
    <row r="29" spans="1:8" x14ac:dyDescent="0.35">
      <c r="A29" s="22">
        <f>IF(19&lt;=B4,19,"")</f>
        <v>19</v>
      </c>
      <c r="B29" s="22">
        <f>IF(A29&lt;&gt;"",B3*12,"")</f>
        <v>1200</v>
      </c>
      <c r="C29" s="22">
        <f>IF(A29&lt;&gt;"",H28+B3*12,"")</f>
        <v>142967.44627825971</v>
      </c>
      <c r="D29" s="22">
        <f>IF(A29&lt;&gt;"",H28*B5/100,"")</f>
        <v>11341.395702260777</v>
      </c>
      <c r="E29" s="22">
        <f>IF(A29&lt;&gt;"",B6,"")</f>
        <v>1500</v>
      </c>
      <c r="F29" s="22">
        <f t="shared" si="0"/>
        <v>9841.3957022607774</v>
      </c>
      <c r="G29" s="22">
        <f>IF(A29&lt;&gt;"",F29*B7/100,"")</f>
        <v>1816.7216466373391</v>
      </c>
      <c r="H29" s="22">
        <f>IF(A29&lt;&gt;"",H28+B3*12+D29-G29,"")</f>
        <v>152492.12033388315</v>
      </c>
    </row>
    <row r="30" spans="1:8" x14ac:dyDescent="0.35">
      <c r="A30" s="22">
        <f>IF(20&lt;=B4,20,"")</f>
        <v>20</v>
      </c>
      <c r="B30" s="22">
        <f>IF(A30&lt;&gt;"",B3*12,"")</f>
        <v>1200</v>
      </c>
      <c r="C30" s="22">
        <f>IF(A30&lt;&gt;"",H29+B3*12,"")</f>
        <v>153692.12033388315</v>
      </c>
      <c r="D30" s="22">
        <f>IF(A30&lt;&gt;"",H29*B5/100,"")</f>
        <v>12199.369626710652</v>
      </c>
      <c r="E30" s="22">
        <f>IF(A30&lt;&gt;"",B6,"")</f>
        <v>1500</v>
      </c>
      <c r="F30" s="22">
        <f t="shared" si="0"/>
        <v>10699.369626710652</v>
      </c>
      <c r="G30" s="22">
        <f>IF(A30&lt;&gt;"",F30*B7/100,"")</f>
        <v>1975.1036330907859</v>
      </c>
      <c r="H30" s="22">
        <f>IF(A30&lt;&gt;"",H29+B3*12+D30-G30,"")</f>
        <v>163916.38632750302</v>
      </c>
    </row>
    <row r="31" spans="1:8" x14ac:dyDescent="0.35">
      <c r="A31" s="22">
        <f>IF(21&lt;=B4,21,"")</f>
        <v>21</v>
      </c>
      <c r="B31" s="22">
        <f>IF(A31&lt;&gt;"",B3*12,"")</f>
        <v>1200</v>
      </c>
      <c r="C31" s="22">
        <f>IF(A31&lt;&gt;"",H30+B3*12,"")</f>
        <v>165116.38632750302</v>
      </c>
      <c r="D31" s="22">
        <f>IF(A31&lt;&gt;"",H30*B5/100,"")</f>
        <v>13113.31090620024</v>
      </c>
      <c r="E31" s="22">
        <f>IF(A31&lt;&gt;"",B6,"")</f>
        <v>1500</v>
      </c>
      <c r="F31" s="22">
        <f t="shared" si="0"/>
        <v>11613.31090620024</v>
      </c>
      <c r="G31" s="22">
        <f>IF(A31&lt;&gt;"",F31*B7/100,"")</f>
        <v>2143.8171932845639</v>
      </c>
      <c r="H31" s="22">
        <f>IF(A31&lt;&gt;"",H30+B3*12+D31-G31,"")</f>
        <v>176085.88004041868</v>
      </c>
    </row>
    <row r="32" spans="1:8" x14ac:dyDescent="0.35">
      <c r="A32" s="22">
        <f>IF(22&lt;=B4,22,"")</f>
        <v>22</v>
      </c>
      <c r="B32" s="22">
        <f>IF(A32&lt;&gt;"",B3*12,"")</f>
        <v>1200</v>
      </c>
      <c r="C32" s="22">
        <f>IF(A32&lt;&gt;"",H31+B3*12,"")</f>
        <v>177285.88004041868</v>
      </c>
      <c r="D32" s="22">
        <f>IF(A32&lt;&gt;"",H31*B5/100,"")</f>
        <v>14086.870403233494</v>
      </c>
      <c r="E32" s="22">
        <f>IF(A32&lt;&gt;"",B6,"")</f>
        <v>1500</v>
      </c>
      <c r="F32" s="22">
        <f t="shared" si="0"/>
        <v>12586.870403233494</v>
      </c>
      <c r="G32" s="22">
        <f>IF(A32&lt;&gt;"",F32*B7/100,"")</f>
        <v>2323.5362764369029</v>
      </c>
      <c r="H32" s="22">
        <f>IF(A32&lt;&gt;"",H31+B3*12+D32-G32,"")</f>
        <v>189049.21416721525</v>
      </c>
    </row>
    <row r="33" spans="1:8" x14ac:dyDescent="0.35">
      <c r="A33" s="22">
        <f>IF(23&lt;=B4,23,"")</f>
        <v>23</v>
      </c>
      <c r="B33" s="22">
        <f>IF(A33&lt;&gt;"",B3*12,"")</f>
        <v>1200</v>
      </c>
      <c r="C33" s="22">
        <f>IF(A33&lt;&gt;"",H32+B3*12,"")</f>
        <v>190249.21416721525</v>
      </c>
      <c r="D33" s="22">
        <f>IF(A33&lt;&gt;"",H32*B5/100,"")</f>
        <v>15123.93713337722</v>
      </c>
      <c r="E33" s="22">
        <f>IF(A33&lt;&gt;"",B6,"")</f>
        <v>1500</v>
      </c>
      <c r="F33" s="22">
        <f t="shared" si="0"/>
        <v>13623.93713337722</v>
      </c>
      <c r="G33" s="22">
        <f>IF(A33&lt;&gt;"",F33*B7/100,"")</f>
        <v>2514.9787948214343</v>
      </c>
      <c r="H33" s="22">
        <f>IF(A33&lt;&gt;"",H32+B3*12+D33-G33,"")</f>
        <v>202858.17250577104</v>
      </c>
    </row>
    <row r="34" spans="1:8" x14ac:dyDescent="0.35">
      <c r="A34" s="22">
        <f>IF(24&lt;=B4,24,"")</f>
        <v>24</v>
      </c>
      <c r="B34" s="22">
        <f>IF(A34&lt;&gt;"",B3*12,"")</f>
        <v>1200</v>
      </c>
      <c r="C34" s="22">
        <f>IF(A34&lt;&gt;"",H33+B3*12,"")</f>
        <v>204058.17250577104</v>
      </c>
      <c r="D34" s="22">
        <f>IF(A34&lt;&gt;"",H33*B5/100,"")</f>
        <v>16228.653800461683</v>
      </c>
      <c r="E34" s="22">
        <f>IF(A34&lt;&gt;"",B6,"")</f>
        <v>1500</v>
      </c>
      <c r="F34" s="22">
        <f t="shared" si="0"/>
        <v>14728.653800461683</v>
      </c>
      <c r="G34" s="22">
        <f>IF(A34&lt;&gt;"",F34*B7/100,"")</f>
        <v>2718.9094915652263</v>
      </c>
      <c r="H34" s="22">
        <f>IF(A34&lt;&gt;"",H33+B3*12+D34-G34,"")</f>
        <v>217567.91681466749</v>
      </c>
    </row>
    <row r="35" spans="1:8" x14ac:dyDescent="0.35">
      <c r="A35" s="22">
        <f>IF(25&lt;=B4,25,"")</f>
        <v>25</v>
      </c>
      <c r="B35" s="22">
        <f>IF(A35&lt;&gt;"",B3*12,"")</f>
        <v>1200</v>
      </c>
      <c r="C35" s="22">
        <f>IF(A35&lt;&gt;"",H34+B3*12,"")</f>
        <v>218767.91681466749</v>
      </c>
      <c r="D35" s="22">
        <f>IF(A35&lt;&gt;"",H34*B5/100,"")</f>
        <v>17405.433345173398</v>
      </c>
      <c r="E35" s="22">
        <f>IF(A35&lt;&gt;"",B6,"")</f>
        <v>1500</v>
      </c>
      <c r="F35" s="22">
        <f t="shared" si="0"/>
        <v>15905.433345173398</v>
      </c>
      <c r="G35" s="22">
        <f>IF(A35&lt;&gt;"",F35*B7/100,"")</f>
        <v>2936.1429955190088</v>
      </c>
      <c r="H35" s="22">
        <f>IF(A35&lt;&gt;"",H34+B3*12+D35-G35,"")</f>
        <v>233237.20716432188</v>
      </c>
    </row>
    <row r="36" spans="1:8" x14ac:dyDescent="0.35">
      <c r="A36" s="22" t="str">
        <f>IF(26&lt;=B4,26,"")</f>
        <v/>
      </c>
      <c r="B36" s="22" t="str">
        <f>IF(A36&lt;&gt;"",B3*12,"")</f>
        <v/>
      </c>
      <c r="C36" s="22" t="str">
        <f>IF(A36&lt;&gt;"",H35+B3*12,"")</f>
        <v/>
      </c>
      <c r="D36" s="22" t="str">
        <f>IF(A36&lt;&gt;"",H35*B5/100,"")</f>
        <v/>
      </c>
      <c r="E36" s="22" t="str">
        <f>IF(A36&lt;&gt;"",B6,"")</f>
        <v/>
      </c>
      <c r="F36" s="22" t="str">
        <f t="shared" si="0"/>
        <v/>
      </c>
      <c r="G36" s="22" t="str">
        <f>IF(A36&lt;&gt;"",F36*B7/100,"")</f>
        <v/>
      </c>
      <c r="H36" s="22" t="str">
        <f>IF(A36&lt;&gt;"",H35+B3*12+D36-G36,"")</f>
        <v/>
      </c>
    </row>
    <row r="37" spans="1:8" x14ac:dyDescent="0.35">
      <c r="A37" s="22" t="str">
        <f>IF(27&lt;=B4,27,"")</f>
        <v/>
      </c>
      <c r="B37" s="22" t="str">
        <f>IF(A37&lt;&gt;"",B3*12,"")</f>
        <v/>
      </c>
      <c r="C37" s="22" t="str">
        <f>IF(A37&lt;&gt;"",H36+B3*12,"")</f>
        <v/>
      </c>
      <c r="D37" s="22" t="str">
        <f>IF(A37&lt;&gt;"",H36*B5/100,"")</f>
        <v/>
      </c>
      <c r="E37" s="22" t="str">
        <f>IF(A37&lt;&gt;"",B6,"")</f>
        <v/>
      </c>
      <c r="F37" s="22" t="str">
        <f t="shared" si="0"/>
        <v/>
      </c>
      <c r="G37" s="22" t="str">
        <f>IF(A37&lt;&gt;"",F37*B7/100,"")</f>
        <v/>
      </c>
      <c r="H37" s="22" t="str">
        <f>IF(A37&lt;&gt;"",H36+B3*12+D37-G37,"")</f>
        <v/>
      </c>
    </row>
    <row r="38" spans="1:8" x14ac:dyDescent="0.35">
      <c r="A38" s="22" t="str">
        <f>IF(28&lt;=B4,28,"")</f>
        <v/>
      </c>
      <c r="B38" s="22" t="str">
        <f>IF(A38&lt;&gt;"",B3*12,"")</f>
        <v/>
      </c>
      <c r="C38" s="22" t="str">
        <f>IF(A38&lt;&gt;"",H37+B3*12,"")</f>
        <v/>
      </c>
      <c r="D38" s="22" t="str">
        <f>IF(A38&lt;&gt;"",H37*B5/100,"")</f>
        <v/>
      </c>
      <c r="E38" s="22" t="str">
        <f>IF(A38&lt;&gt;"",B6,"")</f>
        <v/>
      </c>
      <c r="F38" s="22" t="str">
        <f t="shared" si="0"/>
        <v/>
      </c>
      <c r="G38" s="22" t="str">
        <f>IF(A38&lt;&gt;"",F38*B7/100,"")</f>
        <v/>
      </c>
      <c r="H38" s="22" t="str">
        <f>IF(A38&lt;&gt;"",H37+B3*12+D38-G38,"")</f>
        <v/>
      </c>
    </row>
    <row r="39" spans="1:8" x14ac:dyDescent="0.35">
      <c r="A39" s="22" t="str">
        <f>IF(29&lt;=B4,29,"")</f>
        <v/>
      </c>
      <c r="B39" s="22" t="str">
        <f>IF(A39&lt;&gt;"",B3*12,"")</f>
        <v/>
      </c>
      <c r="C39" s="22" t="str">
        <f>IF(A39&lt;&gt;"",H38+B3*12,"")</f>
        <v/>
      </c>
      <c r="D39" s="22" t="str">
        <f>IF(A39&lt;&gt;"",H38*B5/100,"")</f>
        <v/>
      </c>
      <c r="E39" s="22" t="str">
        <f>IF(A39&lt;&gt;"",B6,"")</f>
        <v/>
      </c>
      <c r="F39" s="22" t="str">
        <f t="shared" si="0"/>
        <v/>
      </c>
      <c r="G39" s="22" t="str">
        <f>IF(A39&lt;&gt;"",F39*B7/100,"")</f>
        <v/>
      </c>
      <c r="H39" s="22" t="str">
        <f>IF(A39&lt;&gt;"",H38+B3*12+D39-G39,"")</f>
        <v/>
      </c>
    </row>
    <row r="40" spans="1:8" x14ac:dyDescent="0.35">
      <c r="A40" s="22" t="str">
        <f>IF(30&lt;=B4,30,"")</f>
        <v/>
      </c>
      <c r="B40" s="22" t="str">
        <f>IF(A40&lt;&gt;"",B3*12,"")</f>
        <v/>
      </c>
      <c r="C40" s="22" t="str">
        <f>IF(A40&lt;&gt;"",H39+B3*12,"")</f>
        <v/>
      </c>
      <c r="D40" s="22" t="str">
        <f>IF(A40&lt;&gt;"",H39*B5/100,"")</f>
        <v/>
      </c>
      <c r="E40" s="22" t="str">
        <f>IF(A40&lt;&gt;"",B6,"")</f>
        <v/>
      </c>
      <c r="F40" s="22" t="str">
        <f t="shared" si="0"/>
        <v/>
      </c>
      <c r="G40" s="22" t="str">
        <f>IF(A40&lt;&gt;"",F40*B7/100,"")</f>
        <v/>
      </c>
      <c r="H40" s="22" t="str">
        <f>IF(A40&lt;&gt;"",H39+B3*12+D40-G40,"")</f>
        <v/>
      </c>
    </row>
    <row r="41" spans="1:8" x14ac:dyDescent="0.35">
      <c r="A41" s="22" t="str">
        <f>IF(31&lt;=B4,31,"")</f>
        <v/>
      </c>
      <c r="B41" s="22" t="str">
        <f>IF(A41&lt;&gt;"",B3*12,"")</f>
        <v/>
      </c>
      <c r="C41" s="22" t="str">
        <f>IF(A41&lt;&gt;"",H40+B3*12,"")</f>
        <v/>
      </c>
      <c r="D41" s="22" t="str">
        <f>IF(A41&lt;&gt;"",H40*B5/100,"")</f>
        <v/>
      </c>
      <c r="E41" s="22" t="str">
        <f>IF(A41&lt;&gt;"",B6,"")</f>
        <v/>
      </c>
      <c r="F41" s="22" t="str">
        <f t="shared" si="0"/>
        <v/>
      </c>
      <c r="G41" s="22" t="str">
        <f>IF(A41&lt;&gt;"",F41*B7/100,"")</f>
        <v/>
      </c>
      <c r="H41" s="22" t="str">
        <f>IF(A41&lt;&gt;"",H40+B3*12+D41-G41,"")</f>
        <v/>
      </c>
    </row>
    <row r="42" spans="1:8" x14ac:dyDescent="0.35">
      <c r="A42" s="22" t="str">
        <f>IF(32&lt;=B4,32,"")</f>
        <v/>
      </c>
      <c r="B42" s="22" t="str">
        <f>IF(A42&lt;&gt;"",B3*12,"")</f>
        <v/>
      </c>
      <c r="C42" s="22" t="str">
        <f>IF(A42&lt;&gt;"",H41+B3*12,"")</f>
        <v/>
      </c>
      <c r="D42" s="22" t="str">
        <f>IF(A42&lt;&gt;"",H41*B5/100,"")</f>
        <v/>
      </c>
      <c r="E42" s="22" t="str">
        <f>IF(A42&lt;&gt;"",B6,"")</f>
        <v/>
      </c>
      <c r="F42" s="22" t="str">
        <f t="shared" si="0"/>
        <v/>
      </c>
      <c r="G42" s="22" t="str">
        <f>IF(A42&lt;&gt;"",F42*B7/100,"")</f>
        <v/>
      </c>
      <c r="H42" s="22" t="str">
        <f>IF(A42&lt;&gt;"",H41+B3*12+D42-G42,"")</f>
        <v/>
      </c>
    </row>
    <row r="43" spans="1:8" x14ac:dyDescent="0.35">
      <c r="A43" s="22" t="str">
        <f>IF(33&lt;=B4,33,"")</f>
        <v/>
      </c>
      <c r="B43" s="22" t="str">
        <f>IF(A43&lt;&gt;"",B3*12,"")</f>
        <v/>
      </c>
      <c r="C43" s="22" t="str">
        <f>IF(A43&lt;&gt;"",H42+B3*12,"")</f>
        <v/>
      </c>
      <c r="D43" s="22" t="str">
        <f>IF(A43&lt;&gt;"",H42*B5/100,"")</f>
        <v/>
      </c>
      <c r="E43" s="22" t="str">
        <f>IF(A43&lt;&gt;"",B6,"")</f>
        <v/>
      </c>
      <c r="F43" s="22" t="str">
        <f t="shared" si="0"/>
        <v/>
      </c>
      <c r="G43" s="22" t="str">
        <f>IF(A43&lt;&gt;"",F43*B7/100,"")</f>
        <v/>
      </c>
      <c r="H43" s="22" t="str">
        <f>IF(A43&lt;&gt;"",H42+B3*12+D43-G43,"")</f>
        <v/>
      </c>
    </row>
    <row r="44" spans="1:8" x14ac:dyDescent="0.35">
      <c r="A44" s="22" t="str">
        <f>IF(34&lt;=B4,34,"")</f>
        <v/>
      </c>
      <c r="B44" s="22" t="str">
        <f>IF(A44&lt;&gt;"",B3*12,"")</f>
        <v/>
      </c>
      <c r="C44" s="22" t="str">
        <f>IF(A44&lt;&gt;"",H43+B3*12,"")</f>
        <v/>
      </c>
      <c r="D44" s="22" t="str">
        <f>IF(A44&lt;&gt;"",H43*B5/100,"")</f>
        <v/>
      </c>
      <c r="E44" s="22" t="str">
        <f>IF(A44&lt;&gt;"",B6,"")</f>
        <v/>
      </c>
      <c r="F44" s="22" t="str">
        <f t="shared" si="0"/>
        <v/>
      </c>
      <c r="G44" s="22" t="str">
        <f>IF(A44&lt;&gt;"",F44*B7/100,"")</f>
        <v/>
      </c>
      <c r="H44" s="22" t="str">
        <f>IF(A44&lt;&gt;"",H43+B3*12+D44-G44,"")</f>
        <v/>
      </c>
    </row>
    <row r="45" spans="1:8" x14ac:dyDescent="0.35">
      <c r="A45" s="22" t="str">
        <f>IF(35&lt;=B4,35,"")</f>
        <v/>
      </c>
      <c r="B45" s="22" t="str">
        <f>IF(A45&lt;&gt;"",B3*12,"")</f>
        <v/>
      </c>
      <c r="C45" s="22" t="str">
        <f>IF(A45&lt;&gt;"",H44+B3*12,"")</f>
        <v/>
      </c>
      <c r="D45" s="22" t="str">
        <f>IF(A45&lt;&gt;"",H44*B5/100,"")</f>
        <v/>
      </c>
      <c r="E45" s="22" t="str">
        <f>IF(A45&lt;&gt;"",B6,"")</f>
        <v/>
      </c>
      <c r="F45" s="22" t="str">
        <f t="shared" si="0"/>
        <v/>
      </c>
      <c r="G45" s="22" t="str">
        <f>IF(A45&lt;&gt;"",F45*B7/100,"")</f>
        <v/>
      </c>
      <c r="H45" s="22" t="str">
        <f>IF(A45&lt;&gt;"",H44+B3*12+D45-G45,"")</f>
        <v/>
      </c>
    </row>
    <row r="46" spans="1:8" x14ac:dyDescent="0.35">
      <c r="A46" s="22" t="str">
        <f>IF(36&lt;=B4,36,"")</f>
        <v/>
      </c>
      <c r="B46" s="22" t="str">
        <f>IF(A46&lt;&gt;"",B3*12,"")</f>
        <v/>
      </c>
      <c r="C46" s="22" t="str">
        <f>IF(A46&lt;&gt;"",H45+B3*12,"")</f>
        <v/>
      </c>
      <c r="D46" s="22" t="str">
        <f>IF(A46&lt;&gt;"",H45*B5/100,"")</f>
        <v/>
      </c>
      <c r="E46" s="22" t="str">
        <f>IF(A46&lt;&gt;"",B6,"")</f>
        <v/>
      </c>
      <c r="F46" s="22" t="str">
        <f t="shared" si="0"/>
        <v/>
      </c>
      <c r="G46" s="22" t="str">
        <f>IF(A46&lt;&gt;"",F46*B7/100,"")</f>
        <v/>
      </c>
      <c r="H46" s="22" t="str">
        <f>IF(A46&lt;&gt;"",H45+B3*12+D46-G46,"")</f>
        <v/>
      </c>
    </row>
    <row r="47" spans="1:8" x14ac:dyDescent="0.35">
      <c r="A47" s="22" t="str">
        <f>IF(37&lt;=B4,37,"")</f>
        <v/>
      </c>
      <c r="B47" s="22" t="str">
        <f>IF(A47&lt;&gt;"",B3*12,"")</f>
        <v/>
      </c>
      <c r="C47" s="22" t="str">
        <f>IF(A47&lt;&gt;"",H46+B3*12,"")</f>
        <v/>
      </c>
      <c r="D47" s="22" t="str">
        <f>IF(A47&lt;&gt;"",H46*B5/100,"")</f>
        <v/>
      </c>
      <c r="E47" s="22" t="str">
        <f>IF(A47&lt;&gt;"",B6,"")</f>
        <v/>
      </c>
      <c r="F47" s="22" t="str">
        <f t="shared" si="0"/>
        <v/>
      </c>
      <c r="G47" s="22" t="str">
        <f>IF(A47&lt;&gt;"",F47*B7/100,"")</f>
        <v/>
      </c>
      <c r="H47" s="22" t="str">
        <f>IF(A47&lt;&gt;"",H46+B3*12+D47-G47,"")</f>
        <v/>
      </c>
    </row>
    <row r="48" spans="1:8" x14ac:dyDescent="0.35">
      <c r="A48" s="22" t="str">
        <f>IF(38&lt;=B4,38,"")</f>
        <v/>
      </c>
      <c r="B48" s="22" t="str">
        <f>IF(A48&lt;&gt;"",B3*12,"")</f>
        <v/>
      </c>
      <c r="C48" s="22" t="str">
        <f>IF(A48&lt;&gt;"",H47+B3*12,"")</f>
        <v/>
      </c>
      <c r="D48" s="22" t="str">
        <f>IF(A48&lt;&gt;"",H47*B5/100,"")</f>
        <v/>
      </c>
      <c r="E48" s="22" t="str">
        <f>IF(A48&lt;&gt;"",B6,"")</f>
        <v/>
      </c>
      <c r="F48" s="22" t="str">
        <f t="shared" si="0"/>
        <v/>
      </c>
      <c r="G48" s="22" t="str">
        <f>IF(A48&lt;&gt;"",F48*B7/100,"")</f>
        <v/>
      </c>
      <c r="H48" s="22" t="str">
        <f>IF(A48&lt;&gt;"",H47+B3*12+D48-G48,"")</f>
        <v/>
      </c>
    </row>
    <row r="49" spans="1:8" x14ac:dyDescent="0.35">
      <c r="A49" s="22" t="str">
        <f>IF(39&lt;=B4,39,"")</f>
        <v/>
      </c>
      <c r="B49" s="22" t="str">
        <f>IF(A49&lt;&gt;"",B3*12,"")</f>
        <v/>
      </c>
      <c r="C49" s="22" t="str">
        <f>IF(A49&lt;&gt;"",H48+B3*12,"")</f>
        <v/>
      </c>
      <c r="D49" s="22" t="str">
        <f>IF(A49&lt;&gt;"",H48*B5/100,"")</f>
        <v/>
      </c>
      <c r="E49" s="22" t="str">
        <f>IF(A49&lt;&gt;"",B6,"")</f>
        <v/>
      </c>
      <c r="F49" s="22" t="str">
        <f t="shared" si="0"/>
        <v/>
      </c>
      <c r="G49" s="22" t="str">
        <f>IF(A49&lt;&gt;"",F49*B7/100,"")</f>
        <v/>
      </c>
      <c r="H49" s="22" t="str">
        <f>IF(A49&lt;&gt;"",H48+B3*12+D49-G49,"")</f>
        <v/>
      </c>
    </row>
    <row r="50" spans="1:8" x14ac:dyDescent="0.35">
      <c r="A50" s="22" t="str">
        <f>IF(40&lt;=B4,40,"")</f>
        <v/>
      </c>
      <c r="B50" s="22" t="str">
        <f>IF(A50&lt;&gt;"",B3*12,"")</f>
        <v/>
      </c>
      <c r="C50" s="22" t="str">
        <f>IF(A50&lt;&gt;"",H49+B3*12,"")</f>
        <v/>
      </c>
      <c r="D50" s="22" t="str">
        <f>IF(A50&lt;&gt;"",H49*B5/100,"")</f>
        <v/>
      </c>
      <c r="E50" s="22" t="str">
        <f>IF(A50&lt;&gt;"",B6,"")</f>
        <v/>
      </c>
      <c r="F50" s="22" t="str">
        <f t="shared" si="0"/>
        <v/>
      </c>
      <c r="G50" s="22" t="str">
        <f>IF(A50&lt;&gt;"",F50*B7/100,"")</f>
        <v/>
      </c>
      <c r="H50" s="22" t="str">
        <f>IF(A50&lt;&gt;"",H49+B3*12+D50-G50,"")</f>
        <v/>
      </c>
    </row>
    <row r="51" spans="1:8" x14ac:dyDescent="0.35">
      <c r="A51" s="22" t="str">
        <f>IF(41&lt;=B4,41,"")</f>
        <v/>
      </c>
      <c r="B51" s="22" t="str">
        <f>IF(A51&lt;&gt;"",B3*12,"")</f>
        <v/>
      </c>
      <c r="C51" s="22" t="str">
        <f>IF(A51&lt;&gt;"",H50+B3*12,"")</f>
        <v/>
      </c>
      <c r="D51" s="22" t="str">
        <f>IF(A51&lt;&gt;"",H50*B5/100,"")</f>
        <v/>
      </c>
      <c r="E51" s="22" t="str">
        <f>IF(A51&lt;&gt;"",B6,"")</f>
        <v/>
      </c>
      <c r="F51" s="22" t="str">
        <f t="shared" si="0"/>
        <v/>
      </c>
      <c r="G51" s="22" t="str">
        <f>IF(A51&lt;&gt;"",F51*B7/100,"")</f>
        <v/>
      </c>
      <c r="H51" s="22" t="str">
        <f>IF(A51&lt;&gt;"",H50+B3*12+D51-G51,"")</f>
        <v/>
      </c>
    </row>
    <row r="52" spans="1:8" x14ac:dyDescent="0.35">
      <c r="A52" s="22" t="str">
        <f>IF(42&lt;=B4,42,"")</f>
        <v/>
      </c>
      <c r="B52" s="22" t="str">
        <f>IF(A52&lt;&gt;"",B3*12,"")</f>
        <v/>
      </c>
      <c r="C52" s="22" t="str">
        <f>IF(A52&lt;&gt;"",H51+B3*12,"")</f>
        <v/>
      </c>
      <c r="D52" s="22" t="str">
        <f>IF(A52&lt;&gt;"",H51*B5/100,"")</f>
        <v/>
      </c>
      <c r="E52" s="22" t="str">
        <f>IF(A52&lt;&gt;"",B6,"")</f>
        <v/>
      </c>
      <c r="F52" s="22" t="str">
        <f t="shared" si="0"/>
        <v/>
      </c>
      <c r="G52" s="22" t="str">
        <f>IF(A52&lt;&gt;"",F52*B7/100,"")</f>
        <v/>
      </c>
      <c r="H52" s="22" t="str">
        <f>IF(A52&lt;&gt;"",H51+B3*12+D52-G52,"")</f>
        <v/>
      </c>
    </row>
    <row r="53" spans="1:8" x14ac:dyDescent="0.35">
      <c r="A53" s="22" t="str">
        <f>IF(43&lt;=B4,43,"")</f>
        <v/>
      </c>
      <c r="B53" s="22" t="str">
        <f>IF(A53&lt;&gt;"",B3*12,"")</f>
        <v/>
      </c>
      <c r="C53" s="22" t="str">
        <f>IF(A53&lt;&gt;"",H52+B3*12,"")</f>
        <v/>
      </c>
      <c r="D53" s="22" t="str">
        <f>IF(A53&lt;&gt;"",H52*B5/100,"")</f>
        <v/>
      </c>
      <c r="E53" s="22" t="str">
        <f>IF(A53&lt;&gt;"",B6,"")</f>
        <v/>
      </c>
      <c r="F53" s="22" t="str">
        <f t="shared" si="0"/>
        <v/>
      </c>
      <c r="G53" s="22" t="str">
        <f>IF(A53&lt;&gt;"",F53*B7/100,"")</f>
        <v/>
      </c>
      <c r="H53" s="22" t="str">
        <f>IF(A53&lt;&gt;"",H52+B3*12+D53-G53,"")</f>
        <v/>
      </c>
    </row>
    <row r="54" spans="1:8" x14ac:dyDescent="0.35">
      <c r="A54" s="22" t="str">
        <f>IF(44&lt;=B4,44,"")</f>
        <v/>
      </c>
      <c r="B54" s="22" t="str">
        <f>IF(A54&lt;&gt;"",B3*12,"")</f>
        <v/>
      </c>
      <c r="C54" s="22" t="str">
        <f>IF(A54&lt;&gt;"",H53+B3*12,"")</f>
        <v/>
      </c>
      <c r="D54" s="22" t="str">
        <f>IF(A54&lt;&gt;"",H53*B5/100,"")</f>
        <v/>
      </c>
      <c r="E54" s="22" t="str">
        <f>IF(A54&lt;&gt;"",B6,"")</f>
        <v/>
      </c>
      <c r="F54" s="22" t="str">
        <f t="shared" si="0"/>
        <v/>
      </c>
      <c r="G54" s="22" t="str">
        <f>IF(A54&lt;&gt;"",F54*B7/100,"")</f>
        <v/>
      </c>
      <c r="H54" s="22" t="str">
        <f>IF(A54&lt;&gt;"",H53+B3*12+D54-G54,"")</f>
        <v/>
      </c>
    </row>
    <row r="55" spans="1:8" x14ac:dyDescent="0.35">
      <c r="A55" s="22" t="str">
        <f>IF(45&lt;=B4,45,"")</f>
        <v/>
      </c>
      <c r="B55" s="22" t="str">
        <f>IF(A55&lt;&gt;"",B3*12,"")</f>
        <v/>
      </c>
      <c r="C55" s="22" t="str">
        <f>IF(A55&lt;&gt;"",H54+B3*12,"")</f>
        <v/>
      </c>
      <c r="D55" s="22" t="str">
        <f>IF(A55&lt;&gt;"",H54*B5/100,"")</f>
        <v/>
      </c>
      <c r="E55" s="22" t="str">
        <f>IF(A55&lt;&gt;"",B6,"")</f>
        <v/>
      </c>
      <c r="F55" s="22" t="str">
        <f t="shared" si="0"/>
        <v/>
      </c>
      <c r="G55" s="22" t="str">
        <f>IF(A55&lt;&gt;"",F55*B7/100,"")</f>
        <v/>
      </c>
      <c r="H55" s="22" t="str">
        <f>IF(A55&lt;&gt;"",H54+B3*12+D55-G55,"")</f>
        <v/>
      </c>
    </row>
    <row r="56" spans="1:8" x14ac:dyDescent="0.35">
      <c r="A56" s="22" t="str">
        <f>IF(46&lt;=B4,46,"")</f>
        <v/>
      </c>
      <c r="B56" s="22" t="str">
        <f>IF(A56&lt;&gt;"",B3*12,"")</f>
        <v/>
      </c>
      <c r="C56" s="22" t="str">
        <f>IF(A56&lt;&gt;"",H55+B3*12,"")</f>
        <v/>
      </c>
      <c r="D56" s="22" t="str">
        <f>IF(A56&lt;&gt;"",H55*B5/100,"")</f>
        <v/>
      </c>
      <c r="E56" s="22" t="str">
        <f>IF(A56&lt;&gt;"",B6,"")</f>
        <v/>
      </c>
      <c r="F56" s="22" t="str">
        <f t="shared" si="0"/>
        <v/>
      </c>
      <c r="G56" s="22" t="str">
        <f>IF(A56&lt;&gt;"",F56*B7/100,"")</f>
        <v/>
      </c>
      <c r="H56" s="22" t="str">
        <f>IF(A56&lt;&gt;"",H55+B3*12+D56-G56,"")</f>
        <v/>
      </c>
    </row>
    <row r="57" spans="1:8" x14ac:dyDescent="0.35">
      <c r="A57" s="22" t="str">
        <f>IF(47&lt;=B4,47,"")</f>
        <v/>
      </c>
      <c r="B57" s="22" t="str">
        <f>IF(A57&lt;&gt;"",B3*12,"")</f>
        <v/>
      </c>
      <c r="C57" s="22" t="str">
        <f>IF(A57&lt;&gt;"",H56+B3*12,"")</f>
        <v/>
      </c>
      <c r="D57" s="22" t="str">
        <f>IF(A57&lt;&gt;"",H56*B5/100,"")</f>
        <v/>
      </c>
      <c r="E57" s="22" t="str">
        <f>IF(A57&lt;&gt;"",B6,"")</f>
        <v/>
      </c>
      <c r="F57" s="22" t="str">
        <f t="shared" si="0"/>
        <v/>
      </c>
      <c r="G57" s="22" t="str">
        <f>IF(A57&lt;&gt;"",F57*B7/100,"")</f>
        <v/>
      </c>
      <c r="H57" s="22" t="str">
        <f>IF(A57&lt;&gt;"",H56+B3*12+D57-G57,"")</f>
        <v/>
      </c>
    </row>
    <row r="58" spans="1:8" x14ac:dyDescent="0.35">
      <c r="A58" s="22" t="str">
        <f>IF(48&lt;=B4,48,"")</f>
        <v/>
      </c>
      <c r="B58" s="22" t="str">
        <f>IF(A58&lt;&gt;"",B3*12,"")</f>
        <v/>
      </c>
      <c r="C58" s="22" t="str">
        <f>IF(A58&lt;&gt;"",H57+B3*12,"")</f>
        <v/>
      </c>
      <c r="D58" s="22" t="str">
        <f>IF(A58&lt;&gt;"",H57*B5/100,"")</f>
        <v/>
      </c>
      <c r="E58" s="22" t="str">
        <f>IF(A58&lt;&gt;"",B6,"")</f>
        <v/>
      </c>
      <c r="F58" s="22" t="str">
        <f t="shared" si="0"/>
        <v/>
      </c>
      <c r="G58" s="22" t="str">
        <f>IF(A58&lt;&gt;"",F58*B7/100,"")</f>
        <v/>
      </c>
      <c r="H58" s="22" t="str">
        <f>IF(A58&lt;&gt;"",H57+B3*12+D58-G58,"")</f>
        <v/>
      </c>
    </row>
    <row r="59" spans="1:8" x14ac:dyDescent="0.35">
      <c r="A59" s="22" t="str">
        <f>IF(49&lt;=B4,49,"")</f>
        <v/>
      </c>
      <c r="B59" s="22" t="str">
        <f>IF(A59&lt;&gt;"",B3*12,"")</f>
        <v/>
      </c>
      <c r="C59" s="22" t="str">
        <f>IF(A59&lt;&gt;"",H58+B3*12,"")</f>
        <v/>
      </c>
      <c r="D59" s="22" t="str">
        <f>IF(A59&lt;&gt;"",H58*B5/100,"")</f>
        <v/>
      </c>
      <c r="E59" s="22" t="str">
        <f>IF(A59&lt;&gt;"",B6,"")</f>
        <v/>
      </c>
      <c r="F59" s="22" t="str">
        <f t="shared" si="0"/>
        <v/>
      </c>
      <c r="G59" s="22" t="str">
        <f>IF(A59&lt;&gt;"",F59*B7/100,"")</f>
        <v/>
      </c>
      <c r="H59" s="22" t="str">
        <f>IF(A59&lt;&gt;"",H58+B3*12+D59-G59,"")</f>
        <v/>
      </c>
    </row>
    <row r="60" spans="1:8" x14ac:dyDescent="0.35">
      <c r="A60" s="22" t="str">
        <f>IF(50&lt;=B4,50,"")</f>
        <v/>
      </c>
      <c r="B60" s="22" t="str">
        <f>IF(A60&lt;&gt;"",B3*12,"")</f>
        <v/>
      </c>
      <c r="C60" s="22" t="str">
        <f>IF(A60&lt;&gt;"",H59+B3*12,"")</f>
        <v/>
      </c>
      <c r="D60" s="22" t="str">
        <f>IF(A60&lt;&gt;"",H59*B5/100,"")</f>
        <v/>
      </c>
      <c r="E60" s="22" t="str">
        <f>IF(A60&lt;&gt;"",B6,"")</f>
        <v/>
      </c>
      <c r="F60" s="22" t="str">
        <f t="shared" si="0"/>
        <v/>
      </c>
      <c r="G60" s="22" t="str">
        <f>IF(A60&lt;&gt;"",F60*B7/100,"")</f>
        <v/>
      </c>
      <c r="H60" s="22" t="str">
        <f>IF(A60&lt;&gt;"",H59+B3*12+D60-G60,"")</f>
        <v/>
      </c>
    </row>
    <row r="61" spans="1:8" x14ac:dyDescent="0.35">
      <c r="A61" s="22" t="str">
        <f>IF(51&lt;=B4,51,"")</f>
        <v/>
      </c>
      <c r="B61" s="22" t="str">
        <f>IF(A61&lt;&gt;"",B3*12,"")</f>
        <v/>
      </c>
      <c r="C61" s="22" t="str">
        <f>IF(A61&lt;&gt;"",H60+B3*12,"")</f>
        <v/>
      </c>
      <c r="D61" s="22" t="str">
        <f>IF(A61&lt;&gt;"",H60*B5/100,"")</f>
        <v/>
      </c>
      <c r="E61" s="22" t="str">
        <f>IF(A61&lt;&gt;"",B6,"")</f>
        <v/>
      </c>
      <c r="F61" s="22" t="str">
        <f t="shared" si="0"/>
        <v/>
      </c>
      <c r="G61" s="22" t="str">
        <f>IF(A61&lt;&gt;"",F61*B7/100,"")</f>
        <v/>
      </c>
      <c r="H61" s="22" t="str">
        <f>IF(A61&lt;&gt;"",H60+B3*12+D61-G61,"")</f>
        <v/>
      </c>
    </row>
    <row r="62" spans="1:8" x14ac:dyDescent="0.35">
      <c r="A62" s="22" t="str">
        <f>IF(52&lt;=B4,52,"")</f>
        <v/>
      </c>
      <c r="B62" s="22" t="str">
        <f>IF(A62&lt;&gt;"",B3*12,"")</f>
        <v/>
      </c>
      <c r="C62" s="22" t="str">
        <f>IF(A62&lt;&gt;"",H61+B3*12,"")</f>
        <v/>
      </c>
      <c r="D62" s="22" t="str">
        <f>IF(A62&lt;&gt;"",H61*B5/100,"")</f>
        <v/>
      </c>
      <c r="E62" s="22" t="str">
        <f>IF(A62&lt;&gt;"",B6,"")</f>
        <v/>
      </c>
      <c r="F62" s="22" t="str">
        <f t="shared" si="0"/>
        <v/>
      </c>
      <c r="G62" s="22" t="str">
        <f>IF(A62&lt;&gt;"",F62*B7/100,"")</f>
        <v/>
      </c>
      <c r="H62" s="22" t="str">
        <f>IF(A62&lt;&gt;"",H61+B3*12+D62-G62,"")</f>
        <v/>
      </c>
    </row>
    <row r="63" spans="1:8" x14ac:dyDescent="0.35">
      <c r="A63" s="22" t="str">
        <f>IF(53&lt;=B4,53,"")</f>
        <v/>
      </c>
      <c r="B63" s="22" t="str">
        <f>IF(A63&lt;&gt;"",B3*12,"")</f>
        <v/>
      </c>
      <c r="C63" s="22" t="str">
        <f>IF(A63&lt;&gt;"",H62+B3*12,"")</f>
        <v/>
      </c>
      <c r="D63" s="22" t="str">
        <f>IF(A63&lt;&gt;"",H62*B5/100,"")</f>
        <v/>
      </c>
      <c r="E63" s="22" t="str">
        <f>IF(A63&lt;&gt;"",B6,"")</f>
        <v/>
      </c>
      <c r="F63" s="22" t="str">
        <f t="shared" si="0"/>
        <v/>
      </c>
      <c r="G63" s="22" t="str">
        <f>IF(A63&lt;&gt;"",F63*B7/100,"")</f>
        <v/>
      </c>
      <c r="H63" s="22" t="str">
        <f>IF(A63&lt;&gt;"",H62+B3*12+D63-G63,"")</f>
        <v/>
      </c>
    </row>
    <row r="64" spans="1:8" x14ac:dyDescent="0.35">
      <c r="A64" s="22" t="str">
        <f>IF(54&lt;=B4,54,"")</f>
        <v/>
      </c>
      <c r="B64" s="22" t="str">
        <f>IF(A64&lt;&gt;"",B3*12,"")</f>
        <v/>
      </c>
      <c r="C64" s="22" t="str">
        <f>IF(A64&lt;&gt;"",H63+B3*12,"")</f>
        <v/>
      </c>
      <c r="D64" s="22" t="str">
        <f>IF(A64&lt;&gt;"",H63*B5/100,"")</f>
        <v/>
      </c>
      <c r="E64" s="22" t="str">
        <f>IF(A64&lt;&gt;"",B6,"")</f>
        <v/>
      </c>
      <c r="F64" s="22" t="str">
        <f t="shared" si="0"/>
        <v/>
      </c>
      <c r="G64" s="22" t="str">
        <f>IF(A64&lt;&gt;"",F64*B7/100,"")</f>
        <v/>
      </c>
      <c r="H64" s="22" t="str">
        <f>IF(A64&lt;&gt;"",H63+B3*12+D64-G64,"")</f>
        <v/>
      </c>
    </row>
    <row r="65" spans="1:8" x14ac:dyDescent="0.35">
      <c r="A65" s="22" t="str">
        <f>IF(55&lt;=B4,55,"")</f>
        <v/>
      </c>
      <c r="B65" s="22" t="str">
        <f>IF(A65&lt;&gt;"",B3*12,"")</f>
        <v/>
      </c>
      <c r="C65" s="22" t="str">
        <f>IF(A65&lt;&gt;"",H64+B3*12,"")</f>
        <v/>
      </c>
      <c r="D65" s="22" t="str">
        <f>IF(A65&lt;&gt;"",H64*B5/100,"")</f>
        <v/>
      </c>
      <c r="E65" s="22" t="str">
        <f>IF(A65&lt;&gt;"",B6,"")</f>
        <v/>
      </c>
      <c r="F65" s="22" t="str">
        <f t="shared" si="0"/>
        <v/>
      </c>
      <c r="G65" s="22" t="str">
        <f>IF(A65&lt;&gt;"",F65*B7/100,"")</f>
        <v/>
      </c>
      <c r="H65" s="22" t="str">
        <f>IF(A65&lt;&gt;"",H64+B3*12+D65-G65,"")</f>
        <v/>
      </c>
    </row>
    <row r="66" spans="1:8" x14ac:dyDescent="0.35">
      <c r="A66" s="22" t="str">
        <f>IF(56&lt;=B4,56,"")</f>
        <v/>
      </c>
      <c r="B66" s="22" t="str">
        <f>IF(A66&lt;&gt;"",B3*12,"")</f>
        <v/>
      </c>
      <c r="C66" s="22" t="str">
        <f>IF(A66&lt;&gt;"",H65+B3*12,"")</f>
        <v/>
      </c>
      <c r="D66" s="22" t="str">
        <f>IF(A66&lt;&gt;"",H65*B5/100,"")</f>
        <v/>
      </c>
      <c r="E66" s="22" t="str">
        <f>IF(A66&lt;&gt;"",B6,"")</f>
        <v/>
      </c>
      <c r="F66" s="22" t="str">
        <f t="shared" si="0"/>
        <v/>
      </c>
      <c r="G66" s="22" t="str">
        <f>IF(A66&lt;&gt;"",F66*B7/100,"")</f>
        <v/>
      </c>
      <c r="H66" s="22" t="str">
        <f>IF(A66&lt;&gt;"",H65+B3*12+D66-G66,"")</f>
        <v/>
      </c>
    </row>
    <row r="67" spans="1:8" x14ac:dyDescent="0.35">
      <c r="A67" s="22" t="str">
        <f>IF(57&lt;=B4,57,"")</f>
        <v/>
      </c>
      <c r="B67" s="22" t="str">
        <f>IF(A67&lt;&gt;"",B3*12,"")</f>
        <v/>
      </c>
      <c r="C67" s="22" t="str">
        <f>IF(A67&lt;&gt;"",H66+B3*12,"")</f>
        <v/>
      </c>
      <c r="D67" s="22" t="str">
        <f>IF(A67&lt;&gt;"",H66*B5/100,"")</f>
        <v/>
      </c>
      <c r="E67" s="22" t="str">
        <f>IF(A67&lt;&gt;"",B6,"")</f>
        <v/>
      </c>
      <c r="F67" s="22" t="str">
        <f t="shared" si="0"/>
        <v/>
      </c>
      <c r="G67" s="22" t="str">
        <f>IF(A67&lt;&gt;"",F67*B7/100,"")</f>
        <v/>
      </c>
      <c r="H67" s="22" t="str">
        <f>IF(A67&lt;&gt;"",H66+B3*12+D67-G67,"")</f>
        <v/>
      </c>
    </row>
    <row r="68" spans="1:8" x14ac:dyDescent="0.35">
      <c r="A68" s="22" t="str">
        <f>IF(58&lt;=B4,58,"")</f>
        <v/>
      </c>
      <c r="B68" s="22" t="str">
        <f>IF(A68&lt;&gt;"",B3*12,"")</f>
        <v/>
      </c>
      <c r="C68" s="22" t="str">
        <f>IF(A68&lt;&gt;"",H67+B3*12,"")</f>
        <v/>
      </c>
      <c r="D68" s="22" t="str">
        <f>IF(A68&lt;&gt;"",H67*B5/100,"")</f>
        <v/>
      </c>
      <c r="E68" s="22" t="str">
        <f>IF(A68&lt;&gt;"",B6,"")</f>
        <v/>
      </c>
      <c r="F68" s="22" t="str">
        <f t="shared" si="0"/>
        <v/>
      </c>
      <c r="G68" s="22" t="str">
        <f>IF(A68&lt;&gt;"",F68*B7/100,"")</f>
        <v/>
      </c>
      <c r="H68" s="22" t="str">
        <f>IF(A68&lt;&gt;"",H67+B3*12+D68-G68,"")</f>
        <v/>
      </c>
    </row>
    <row r="69" spans="1:8" x14ac:dyDescent="0.35">
      <c r="A69" s="22" t="str">
        <f>IF(59&lt;=B4,59,"")</f>
        <v/>
      </c>
      <c r="B69" s="22" t="str">
        <f>IF(A69&lt;&gt;"",B3*12,"")</f>
        <v/>
      </c>
      <c r="C69" s="22" t="str">
        <f>IF(A69&lt;&gt;"",H68+B3*12,"")</f>
        <v/>
      </c>
      <c r="D69" s="22" t="str">
        <f>IF(A69&lt;&gt;"",H68*B5/100,"")</f>
        <v/>
      </c>
      <c r="E69" s="22" t="str">
        <f>IF(A69&lt;&gt;"",B6,"")</f>
        <v/>
      </c>
      <c r="F69" s="22" t="str">
        <f t="shared" si="0"/>
        <v/>
      </c>
      <c r="G69" s="22" t="str">
        <f>IF(A69&lt;&gt;"",F69*B7/100,"")</f>
        <v/>
      </c>
      <c r="H69" s="22" t="str">
        <f>IF(A69&lt;&gt;"",H68+B3*12+D69-G69,"")</f>
        <v/>
      </c>
    </row>
    <row r="70" spans="1:8" x14ac:dyDescent="0.35">
      <c r="A70" s="22" t="str">
        <f>IF(60&lt;=B4,60,"")</f>
        <v/>
      </c>
      <c r="B70" s="22" t="str">
        <f>IF(A70&lt;&gt;"",B3*12,"")</f>
        <v/>
      </c>
      <c r="C70" s="22" t="str">
        <f>IF(A70&lt;&gt;"",H69+B3*12,"")</f>
        <v/>
      </c>
      <c r="D70" s="22" t="str">
        <f>IF(A70&lt;&gt;"",H69*B5/100,"")</f>
        <v/>
      </c>
      <c r="E70" s="22" t="str">
        <f>IF(A70&lt;&gt;"",B6,"")</f>
        <v/>
      </c>
      <c r="F70" s="22" t="str">
        <f t="shared" si="0"/>
        <v/>
      </c>
      <c r="G70" s="22" t="str">
        <f>IF(A70&lt;&gt;"",F70*B7/100,"")</f>
        <v/>
      </c>
      <c r="H70" s="22" t="str">
        <f>IF(A70&lt;&gt;"",H69+B3*12+D70-G70,"")</f>
        <v/>
      </c>
    </row>
    <row r="71" spans="1:8" x14ac:dyDescent="0.35">
      <c r="A71" s="22" t="str">
        <f>IF(61&lt;=B4,61,"")</f>
        <v/>
      </c>
      <c r="B71" s="22" t="str">
        <f>IF(A71&lt;&gt;"",B3*12,"")</f>
        <v/>
      </c>
      <c r="C71" s="22" t="str">
        <f>IF(A71&lt;&gt;"",H70+B3*12,"")</f>
        <v/>
      </c>
      <c r="D71" s="22" t="str">
        <f>IF(A71&lt;&gt;"",H70*B5/100,"")</f>
        <v/>
      </c>
      <c r="E71" s="22" t="str">
        <f>IF(A71&lt;&gt;"",B6,"")</f>
        <v/>
      </c>
      <c r="F71" s="22" t="str">
        <f t="shared" si="0"/>
        <v/>
      </c>
      <c r="G71" s="22" t="str">
        <f>IF(A71&lt;&gt;"",F71*B7/100,"")</f>
        <v/>
      </c>
      <c r="H71" s="22" t="str">
        <f>IF(A71&lt;&gt;"",H70+B3*12+D71-G71,"")</f>
        <v/>
      </c>
    </row>
    <row r="72" spans="1:8" x14ac:dyDescent="0.35">
      <c r="A72" s="22" t="str">
        <f>IF(62&lt;=B4,62,"")</f>
        <v/>
      </c>
      <c r="B72" s="22" t="str">
        <f>IF(A72&lt;&gt;"",B3*12,"")</f>
        <v/>
      </c>
      <c r="C72" s="22" t="str">
        <f>IF(A72&lt;&gt;"",H71+B3*12,"")</f>
        <v/>
      </c>
      <c r="D72" s="22" t="str">
        <f>IF(A72&lt;&gt;"",H71*B5/100,"")</f>
        <v/>
      </c>
      <c r="E72" s="22" t="str">
        <f>IF(A72&lt;&gt;"",B6,"")</f>
        <v/>
      </c>
      <c r="F72" s="22" t="str">
        <f t="shared" si="0"/>
        <v/>
      </c>
      <c r="G72" s="22" t="str">
        <f>IF(A72&lt;&gt;"",F72*B7/100,"")</f>
        <v/>
      </c>
      <c r="H72" s="22" t="str">
        <f>IF(A72&lt;&gt;"",H71+B3*12+D72-G72,"")</f>
        <v/>
      </c>
    </row>
    <row r="73" spans="1:8" x14ac:dyDescent="0.35">
      <c r="A73" s="22" t="str">
        <f>IF(63&lt;=B4,63,"")</f>
        <v/>
      </c>
      <c r="B73" s="22" t="str">
        <f>IF(A73&lt;&gt;"",B3*12,"")</f>
        <v/>
      </c>
      <c r="C73" s="22" t="str">
        <f>IF(A73&lt;&gt;"",H72+B3*12,"")</f>
        <v/>
      </c>
      <c r="D73" s="22" t="str">
        <f>IF(A73&lt;&gt;"",H72*B5/100,"")</f>
        <v/>
      </c>
      <c r="E73" s="22" t="str">
        <f>IF(A73&lt;&gt;"",B6,"")</f>
        <v/>
      </c>
      <c r="F73" s="22" t="str">
        <f t="shared" si="0"/>
        <v/>
      </c>
      <c r="G73" s="22" t="str">
        <f>IF(A73&lt;&gt;"",F73*B7/100,"")</f>
        <v/>
      </c>
      <c r="H73" s="22" t="str">
        <f>IF(A73&lt;&gt;"",H72+B3*12+D73-G73,"")</f>
        <v/>
      </c>
    </row>
    <row r="74" spans="1:8" x14ac:dyDescent="0.35">
      <c r="A74" s="22" t="str">
        <f>IF(64&lt;=B4,64,"")</f>
        <v/>
      </c>
      <c r="B74" s="22" t="str">
        <f>IF(A74&lt;&gt;"",B3*12,"")</f>
        <v/>
      </c>
      <c r="C74" s="22" t="str">
        <f>IF(A74&lt;&gt;"",H73+B3*12,"")</f>
        <v/>
      </c>
      <c r="D74" s="22" t="str">
        <f>IF(A74&lt;&gt;"",H73*B5/100,"")</f>
        <v/>
      </c>
      <c r="E74" s="22" t="str">
        <f>IF(A74&lt;&gt;"",B6,"")</f>
        <v/>
      </c>
      <c r="F74" s="22" t="str">
        <f t="shared" si="0"/>
        <v/>
      </c>
      <c r="G74" s="22" t="str">
        <f>IF(A74&lt;&gt;"",F74*B7/100,"")</f>
        <v/>
      </c>
      <c r="H74" s="22" t="str">
        <f>IF(A74&lt;&gt;"",H73+B3*12+D74-G74,"")</f>
        <v/>
      </c>
    </row>
    <row r="75" spans="1:8" x14ac:dyDescent="0.35">
      <c r="A75" s="22" t="str">
        <f>IF(65&lt;=B4,65,"")</f>
        <v/>
      </c>
      <c r="B75" s="22" t="str">
        <f>IF(A75&lt;&gt;"",B3*12,"")</f>
        <v/>
      </c>
      <c r="C75" s="22" t="str">
        <f>IF(A75&lt;&gt;"",H74+B3*12,"")</f>
        <v/>
      </c>
      <c r="D75" s="22" t="str">
        <f>IF(A75&lt;&gt;"",H74*B5/100,"")</f>
        <v/>
      </c>
      <c r="E75" s="22" t="str">
        <f>IF(A75&lt;&gt;"",B6,"")</f>
        <v/>
      </c>
      <c r="F75" s="22" t="str">
        <f t="shared" ref="F75:F110" si="1">IF(A75&lt;&gt;"",MAX(0,D75-E75),"")</f>
        <v/>
      </c>
      <c r="G75" s="22" t="str">
        <f>IF(A75&lt;&gt;"",F75*B7/100,"")</f>
        <v/>
      </c>
      <c r="H75" s="22" t="str">
        <f>IF(A75&lt;&gt;"",H74+B3*12+D75-G75,"")</f>
        <v/>
      </c>
    </row>
    <row r="76" spans="1:8" x14ac:dyDescent="0.35">
      <c r="A76" s="22" t="str">
        <f>IF(66&lt;=B4,66,"")</f>
        <v/>
      </c>
      <c r="B76" s="22" t="str">
        <f>IF(A76&lt;&gt;"",B3*12,"")</f>
        <v/>
      </c>
      <c r="C76" s="22" t="str">
        <f>IF(A76&lt;&gt;"",H75+B3*12,"")</f>
        <v/>
      </c>
      <c r="D76" s="22" t="str">
        <f>IF(A76&lt;&gt;"",H75*B5/100,"")</f>
        <v/>
      </c>
      <c r="E76" s="22" t="str">
        <f>IF(A76&lt;&gt;"",B6,"")</f>
        <v/>
      </c>
      <c r="F76" s="22" t="str">
        <f t="shared" si="1"/>
        <v/>
      </c>
      <c r="G76" s="22" t="str">
        <f>IF(A76&lt;&gt;"",F76*B7/100,"")</f>
        <v/>
      </c>
      <c r="H76" s="22" t="str">
        <f>IF(A76&lt;&gt;"",H75+B3*12+D76-G76,"")</f>
        <v/>
      </c>
    </row>
    <row r="77" spans="1:8" x14ac:dyDescent="0.35">
      <c r="A77" s="22" t="str">
        <f>IF(67&lt;=B4,67,"")</f>
        <v/>
      </c>
      <c r="B77" s="22" t="str">
        <f>IF(A77&lt;&gt;"",B3*12,"")</f>
        <v/>
      </c>
      <c r="C77" s="22" t="str">
        <f>IF(A77&lt;&gt;"",H76+B3*12,"")</f>
        <v/>
      </c>
      <c r="D77" s="22" t="str">
        <f>IF(A77&lt;&gt;"",H76*B5/100,"")</f>
        <v/>
      </c>
      <c r="E77" s="22" t="str">
        <f>IF(A77&lt;&gt;"",B6,"")</f>
        <v/>
      </c>
      <c r="F77" s="22" t="str">
        <f t="shared" si="1"/>
        <v/>
      </c>
      <c r="G77" s="22" t="str">
        <f>IF(A77&lt;&gt;"",F77*B7/100,"")</f>
        <v/>
      </c>
      <c r="H77" s="22" t="str">
        <f>IF(A77&lt;&gt;"",H76+B3*12+D77-G77,"")</f>
        <v/>
      </c>
    </row>
    <row r="78" spans="1:8" x14ac:dyDescent="0.35">
      <c r="A78" s="22" t="str">
        <f>IF(68&lt;=B4,68,"")</f>
        <v/>
      </c>
      <c r="B78" s="22" t="str">
        <f>IF(A78&lt;&gt;"",B3*12,"")</f>
        <v/>
      </c>
      <c r="C78" s="22" t="str">
        <f>IF(A78&lt;&gt;"",H77+B3*12,"")</f>
        <v/>
      </c>
      <c r="D78" s="22" t="str">
        <f>IF(A78&lt;&gt;"",H77*B5/100,"")</f>
        <v/>
      </c>
      <c r="E78" s="22" t="str">
        <f>IF(A78&lt;&gt;"",B6,"")</f>
        <v/>
      </c>
      <c r="F78" s="22" t="str">
        <f t="shared" si="1"/>
        <v/>
      </c>
      <c r="G78" s="22" t="str">
        <f>IF(A78&lt;&gt;"",F78*B7/100,"")</f>
        <v/>
      </c>
      <c r="H78" s="22" t="str">
        <f>IF(A78&lt;&gt;"",H77+B3*12+D78-G78,"")</f>
        <v/>
      </c>
    </row>
    <row r="79" spans="1:8" x14ac:dyDescent="0.35">
      <c r="A79" s="22" t="str">
        <f>IF(69&lt;=B4,69,"")</f>
        <v/>
      </c>
      <c r="B79" s="22" t="str">
        <f>IF(A79&lt;&gt;"",B3*12,"")</f>
        <v/>
      </c>
      <c r="C79" s="22" t="str">
        <f>IF(A79&lt;&gt;"",H78+B3*12,"")</f>
        <v/>
      </c>
      <c r="D79" s="22" t="str">
        <f>IF(A79&lt;&gt;"",H78*B5/100,"")</f>
        <v/>
      </c>
      <c r="E79" s="22" t="str">
        <f>IF(A79&lt;&gt;"",B6,"")</f>
        <v/>
      </c>
      <c r="F79" s="22" t="str">
        <f t="shared" si="1"/>
        <v/>
      </c>
      <c r="G79" s="22" t="str">
        <f>IF(A79&lt;&gt;"",F79*B7/100,"")</f>
        <v/>
      </c>
      <c r="H79" s="22" t="str">
        <f>IF(A79&lt;&gt;"",H78+B3*12+D79-G79,"")</f>
        <v/>
      </c>
    </row>
    <row r="80" spans="1:8" x14ac:dyDescent="0.35">
      <c r="A80" s="22" t="str">
        <f>IF(70&lt;=B4,70,"")</f>
        <v/>
      </c>
      <c r="B80" s="22" t="str">
        <f>IF(A80&lt;&gt;"",B3*12,"")</f>
        <v/>
      </c>
      <c r="C80" s="22" t="str">
        <f>IF(A80&lt;&gt;"",H79+B3*12,"")</f>
        <v/>
      </c>
      <c r="D80" s="22" t="str">
        <f>IF(A80&lt;&gt;"",H79*B5/100,"")</f>
        <v/>
      </c>
      <c r="E80" s="22" t="str">
        <f>IF(A80&lt;&gt;"",B6,"")</f>
        <v/>
      </c>
      <c r="F80" s="22" t="str">
        <f t="shared" si="1"/>
        <v/>
      </c>
      <c r="G80" s="22" t="str">
        <f>IF(A80&lt;&gt;"",F80*B7/100,"")</f>
        <v/>
      </c>
      <c r="H80" s="22" t="str">
        <f>IF(A80&lt;&gt;"",H79+B3*12+D80-G80,"")</f>
        <v/>
      </c>
    </row>
    <row r="81" spans="1:8" x14ac:dyDescent="0.35">
      <c r="A81" s="22" t="str">
        <f>IF(71&lt;=B4,71,"")</f>
        <v/>
      </c>
      <c r="B81" s="22" t="str">
        <f>IF(A81&lt;&gt;"",B3*12,"")</f>
        <v/>
      </c>
      <c r="C81" s="22" t="str">
        <f>IF(A81&lt;&gt;"",H80+B3*12,"")</f>
        <v/>
      </c>
      <c r="D81" s="22" t="str">
        <f>IF(A81&lt;&gt;"",H80*B5/100,"")</f>
        <v/>
      </c>
      <c r="E81" s="22" t="str">
        <f>IF(A81&lt;&gt;"",B6,"")</f>
        <v/>
      </c>
      <c r="F81" s="22" t="str">
        <f t="shared" si="1"/>
        <v/>
      </c>
      <c r="G81" s="22" t="str">
        <f>IF(A81&lt;&gt;"",F81*B7/100,"")</f>
        <v/>
      </c>
      <c r="H81" s="22" t="str">
        <f>IF(A81&lt;&gt;"",H80+B3*12+D81-G81,"")</f>
        <v/>
      </c>
    </row>
    <row r="82" spans="1:8" x14ac:dyDescent="0.35">
      <c r="A82" s="22" t="str">
        <f>IF(72&lt;=B4,72,"")</f>
        <v/>
      </c>
      <c r="B82" s="22" t="str">
        <f>IF(A82&lt;&gt;"",B3*12,"")</f>
        <v/>
      </c>
      <c r="C82" s="22" t="str">
        <f>IF(A82&lt;&gt;"",H81+B3*12,"")</f>
        <v/>
      </c>
      <c r="D82" s="22" t="str">
        <f>IF(A82&lt;&gt;"",H81*B5/100,"")</f>
        <v/>
      </c>
      <c r="E82" s="22" t="str">
        <f>IF(A82&lt;&gt;"",B6,"")</f>
        <v/>
      </c>
      <c r="F82" s="22" t="str">
        <f t="shared" si="1"/>
        <v/>
      </c>
      <c r="G82" s="22" t="str">
        <f>IF(A82&lt;&gt;"",F82*B7/100,"")</f>
        <v/>
      </c>
      <c r="H82" s="22" t="str">
        <f>IF(A82&lt;&gt;"",H81+B3*12+D82-G82,"")</f>
        <v/>
      </c>
    </row>
    <row r="83" spans="1:8" x14ac:dyDescent="0.35">
      <c r="A83" s="22" t="str">
        <f>IF(73&lt;=B4,73,"")</f>
        <v/>
      </c>
      <c r="B83" s="22" t="str">
        <f>IF(A83&lt;&gt;"",B3*12,"")</f>
        <v/>
      </c>
      <c r="C83" s="22" t="str">
        <f>IF(A83&lt;&gt;"",H82+B3*12,"")</f>
        <v/>
      </c>
      <c r="D83" s="22" t="str">
        <f>IF(A83&lt;&gt;"",H82*B5/100,"")</f>
        <v/>
      </c>
      <c r="E83" s="22" t="str">
        <f>IF(A83&lt;&gt;"",B6,"")</f>
        <v/>
      </c>
      <c r="F83" s="22" t="str">
        <f t="shared" si="1"/>
        <v/>
      </c>
      <c r="G83" s="22" t="str">
        <f>IF(A83&lt;&gt;"",F83*B7/100,"")</f>
        <v/>
      </c>
      <c r="H83" s="22" t="str">
        <f>IF(A83&lt;&gt;"",H82+B3*12+D83-G83,"")</f>
        <v/>
      </c>
    </row>
    <row r="84" spans="1:8" x14ac:dyDescent="0.35">
      <c r="A84" s="22" t="str">
        <f>IF(74&lt;=B4,74,"")</f>
        <v/>
      </c>
      <c r="B84" s="22" t="str">
        <f>IF(A84&lt;&gt;"",B3*12,"")</f>
        <v/>
      </c>
      <c r="C84" s="22" t="str">
        <f>IF(A84&lt;&gt;"",H83+B3*12,"")</f>
        <v/>
      </c>
      <c r="D84" s="22" t="str">
        <f>IF(A84&lt;&gt;"",H83*B5/100,"")</f>
        <v/>
      </c>
      <c r="E84" s="22" t="str">
        <f>IF(A84&lt;&gt;"",B6,"")</f>
        <v/>
      </c>
      <c r="F84" s="22" t="str">
        <f t="shared" si="1"/>
        <v/>
      </c>
      <c r="G84" s="22" t="str">
        <f>IF(A84&lt;&gt;"",F84*B7/100,"")</f>
        <v/>
      </c>
      <c r="H84" s="22" t="str">
        <f>IF(A84&lt;&gt;"",H83+B3*12+D84-G84,"")</f>
        <v/>
      </c>
    </row>
    <row r="85" spans="1:8" x14ac:dyDescent="0.35">
      <c r="A85" s="22" t="str">
        <f>IF(75&lt;=B4,75,"")</f>
        <v/>
      </c>
      <c r="B85" s="22" t="str">
        <f>IF(A85&lt;&gt;"",B3*12,"")</f>
        <v/>
      </c>
      <c r="C85" s="22" t="str">
        <f>IF(A85&lt;&gt;"",H84+B3*12,"")</f>
        <v/>
      </c>
      <c r="D85" s="22" t="str">
        <f>IF(A85&lt;&gt;"",H84*B5/100,"")</f>
        <v/>
      </c>
      <c r="E85" s="22" t="str">
        <f>IF(A85&lt;&gt;"",B6,"")</f>
        <v/>
      </c>
      <c r="F85" s="22" t="str">
        <f t="shared" si="1"/>
        <v/>
      </c>
      <c r="G85" s="22" t="str">
        <f>IF(A85&lt;&gt;"",F85*B7/100,"")</f>
        <v/>
      </c>
      <c r="H85" s="22" t="str">
        <f>IF(A85&lt;&gt;"",H84+B3*12+D85-G85,"")</f>
        <v/>
      </c>
    </row>
    <row r="86" spans="1:8" x14ac:dyDescent="0.35">
      <c r="A86" s="22" t="str">
        <f>IF(76&lt;=B4,76,"")</f>
        <v/>
      </c>
      <c r="B86" s="22" t="str">
        <f>IF(A86&lt;&gt;"",B3*12,"")</f>
        <v/>
      </c>
      <c r="C86" s="22" t="str">
        <f>IF(A86&lt;&gt;"",H85+B3*12,"")</f>
        <v/>
      </c>
      <c r="D86" s="22" t="str">
        <f>IF(A86&lt;&gt;"",H85*B5/100,"")</f>
        <v/>
      </c>
      <c r="E86" s="22" t="str">
        <f>IF(A86&lt;&gt;"",B6,"")</f>
        <v/>
      </c>
      <c r="F86" s="22" t="str">
        <f t="shared" si="1"/>
        <v/>
      </c>
      <c r="G86" s="22" t="str">
        <f>IF(A86&lt;&gt;"",F86*B7/100,"")</f>
        <v/>
      </c>
      <c r="H86" s="22" t="str">
        <f>IF(A86&lt;&gt;"",H85+B3*12+D86-G86,"")</f>
        <v/>
      </c>
    </row>
    <row r="87" spans="1:8" x14ac:dyDescent="0.35">
      <c r="A87" s="22" t="str">
        <f>IF(77&lt;=B4,77,"")</f>
        <v/>
      </c>
      <c r="B87" s="22" t="str">
        <f>IF(A87&lt;&gt;"",B3*12,"")</f>
        <v/>
      </c>
      <c r="C87" s="22" t="str">
        <f>IF(A87&lt;&gt;"",H86+B3*12,"")</f>
        <v/>
      </c>
      <c r="D87" s="22" t="str">
        <f>IF(A87&lt;&gt;"",H86*B5/100,"")</f>
        <v/>
      </c>
      <c r="E87" s="22" t="str">
        <f>IF(A87&lt;&gt;"",B6,"")</f>
        <v/>
      </c>
      <c r="F87" s="22" t="str">
        <f t="shared" si="1"/>
        <v/>
      </c>
      <c r="G87" s="22" t="str">
        <f>IF(A87&lt;&gt;"",F87*B7/100,"")</f>
        <v/>
      </c>
      <c r="H87" s="22" t="str">
        <f>IF(A87&lt;&gt;"",H86+B3*12+D87-G87,"")</f>
        <v/>
      </c>
    </row>
    <row r="88" spans="1:8" x14ac:dyDescent="0.35">
      <c r="A88" s="22" t="str">
        <f>IF(78&lt;=B4,78,"")</f>
        <v/>
      </c>
      <c r="B88" s="22" t="str">
        <f>IF(A88&lt;&gt;"",B3*12,"")</f>
        <v/>
      </c>
      <c r="C88" s="22" t="str">
        <f>IF(A88&lt;&gt;"",H87+B3*12,"")</f>
        <v/>
      </c>
      <c r="D88" s="22" t="str">
        <f>IF(A88&lt;&gt;"",H87*B5/100,"")</f>
        <v/>
      </c>
      <c r="E88" s="22" t="str">
        <f>IF(A88&lt;&gt;"",B6,"")</f>
        <v/>
      </c>
      <c r="F88" s="22" t="str">
        <f t="shared" si="1"/>
        <v/>
      </c>
      <c r="G88" s="22" t="str">
        <f>IF(A88&lt;&gt;"",F88*B7/100,"")</f>
        <v/>
      </c>
      <c r="H88" s="22" t="str">
        <f>IF(A88&lt;&gt;"",H87+B3*12+D88-G88,"")</f>
        <v/>
      </c>
    </row>
    <row r="89" spans="1:8" x14ac:dyDescent="0.35">
      <c r="A89" s="22" t="str">
        <f>IF(79&lt;=B4,79,"")</f>
        <v/>
      </c>
      <c r="B89" s="22" t="str">
        <f>IF(A89&lt;&gt;"",B3*12,"")</f>
        <v/>
      </c>
      <c r="C89" s="22" t="str">
        <f>IF(A89&lt;&gt;"",H88+B3*12,"")</f>
        <v/>
      </c>
      <c r="D89" s="22" t="str">
        <f>IF(A89&lt;&gt;"",H88*B5/100,"")</f>
        <v/>
      </c>
      <c r="E89" s="22" t="str">
        <f>IF(A89&lt;&gt;"",B6,"")</f>
        <v/>
      </c>
      <c r="F89" s="22" t="str">
        <f t="shared" si="1"/>
        <v/>
      </c>
      <c r="G89" s="22" t="str">
        <f>IF(A89&lt;&gt;"",F89*B7/100,"")</f>
        <v/>
      </c>
      <c r="H89" s="22" t="str">
        <f>IF(A89&lt;&gt;"",H88+B3*12+D89-G89,"")</f>
        <v/>
      </c>
    </row>
    <row r="90" spans="1:8" x14ac:dyDescent="0.35">
      <c r="A90" s="22" t="str">
        <f>IF(80&lt;=B4,80,"")</f>
        <v/>
      </c>
      <c r="B90" s="22" t="str">
        <f>IF(A90&lt;&gt;"",B3*12,"")</f>
        <v/>
      </c>
      <c r="C90" s="22" t="str">
        <f>IF(A90&lt;&gt;"",H89+B3*12,"")</f>
        <v/>
      </c>
      <c r="D90" s="22" t="str">
        <f>IF(A90&lt;&gt;"",H89*B5/100,"")</f>
        <v/>
      </c>
      <c r="E90" s="22" t="str">
        <f>IF(A90&lt;&gt;"",B6,"")</f>
        <v/>
      </c>
      <c r="F90" s="22" t="str">
        <f t="shared" si="1"/>
        <v/>
      </c>
      <c r="G90" s="22" t="str">
        <f>IF(A90&lt;&gt;"",F90*B7/100,"")</f>
        <v/>
      </c>
      <c r="H90" s="22" t="str">
        <f>IF(A90&lt;&gt;"",H89+B3*12+D90-G90,"")</f>
        <v/>
      </c>
    </row>
    <row r="91" spans="1:8" x14ac:dyDescent="0.35">
      <c r="A91" s="22" t="str">
        <f>IF(81&lt;=B4,81,"")</f>
        <v/>
      </c>
      <c r="B91" s="22" t="str">
        <f>IF(A91&lt;&gt;"",B3*12,"")</f>
        <v/>
      </c>
      <c r="C91" s="22" t="str">
        <f>IF(A91&lt;&gt;"",H90+B3*12,"")</f>
        <v/>
      </c>
      <c r="D91" s="22" t="str">
        <f>IF(A91&lt;&gt;"",H90*B5/100,"")</f>
        <v/>
      </c>
      <c r="E91" s="22" t="str">
        <f>IF(A91&lt;&gt;"",B6,"")</f>
        <v/>
      </c>
      <c r="F91" s="22" t="str">
        <f t="shared" si="1"/>
        <v/>
      </c>
      <c r="G91" s="22" t="str">
        <f>IF(A91&lt;&gt;"",F91*B7/100,"")</f>
        <v/>
      </c>
      <c r="H91" s="22" t="str">
        <f>IF(A91&lt;&gt;"",H90+B3*12+D91-G91,"")</f>
        <v/>
      </c>
    </row>
    <row r="92" spans="1:8" x14ac:dyDescent="0.35">
      <c r="A92" s="22" t="str">
        <f>IF(82&lt;=B4,82,"")</f>
        <v/>
      </c>
      <c r="B92" s="22" t="str">
        <f>IF(A92&lt;&gt;"",B3*12,"")</f>
        <v/>
      </c>
      <c r="C92" s="22" t="str">
        <f>IF(A92&lt;&gt;"",H91+B3*12,"")</f>
        <v/>
      </c>
      <c r="D92" s="22" t="str">
        <f>IF(A92&lt;&gt;"",H91*B5/100,"")</f>
        <v/>
      </c>
      <c r="E92" s="22" t="str">
        <f>IF(A92&lt;&gt;"",B6,"")</f>
        <v/>
      </c>
      <c r="F92" s="22" t="str">
        <f t="shared" si="1"/>
        <v/>
      </c>
      <c r="G92" s="22" t="str">
        <f>IF(A92&lt;&gt;"",F92*B7/100,"")</f>
        <v/>
      </c>
      <c r="H92" s="22" t="str">
        <f>IF(A92&lt;&gt;"",H91+B3*12+D92-G92,"")</f>
        <v/>
      </c>
    </row>
    <row r="93" spans="1:8" x14ac:dyDescent="0.35">
      <c r="A93" s="22" t="str">
        <f>IF(83&lt;=B4,83,"")</f>
        <v/>
      </c>
      <c r="B93" s="22" t="str">
        <f>IF(A93&lt;&gt;"",B3*12,"")</f>
        <v/>
      </c>
      <c r="C93" s="22" t="str">
        <f>IF(A93&lt;&gt;"",H92+B3*12,"")</f>
        <v/>
      </c>
      <c r="D93" s="22" t="str">
        <f>IF(A93&lt;&gt;"",H92*B5/100,"")</f>
        <v/>
      </c>
      <c r="E93" s="22" t="str">
        <f>IF(A93&lt;&gt;"",B6,"")</f>
        <v/>
      </c>
      <c r="F93" s="22" t="str">
        <f t="shared" si="1"/>
        <v/>
      </c>
      <c r="G93" s="22" t="str">
        <f>IF(A93&lt;&gt;"",F93*B7/100,"")</f>
        <v/>
      </c>
      <c r="H93" s="22" t="str">
        <f>IF(A93&lt;&gt;"",H92+B3*12+D93-G93,"")</f>
        <v/>
      </c>
    </row>
    <row r="94" spans="1:8" x14ac:dyDescent="0.35">
      <c r="A94" s="22" t="str">
        <f>IF(84&lt;=B4,84,"")</f>
        <v/>
      </c>
      <c r="B94" s="22" t="str">
        <f>IF(A94&lt;&gt;"",B3*12,"")</f>
        <v/>
      </c>
      <c r="C94" s="22" t="str">
        <f>IF(A94&lt;&gt;"",H93+B3*12,"")</f>
        <v/>
      </c>
      <c r="D94" s="22" t="str">
        <f>IF(A94&lt;&gt;"",H93*B5/100,"")</f>
        <v/>
      </c>
      <c r="E94" s="22" t="str">
        <f>IF(A94&lt;&gt;"",B6,"")</f>
        <v/>
      </c>
      <c r="F94" s="22" t="str">
        <f t="shared" si="1"/>
        <v/>
      </c>
      <c r="G94" s="22" t="str">
        <f>IF(A94&lt;&gt;"",F94*B7/100,"")</f>
        <v/>
      </c>
      <c r="H94" s="22" t="str">
        <f>IF(A94&lt;&gt;"",H93+B3*12+D94-G94,"")</f>
        <v/>
      </c>
    </row>
    <row r="95" spans="1:8" x14ac:dyDescent="0.35">
      <c r="A95" s="22" t="str">
        <f>IF(85&lt;=B4,85,"")</f>
        <v/>
      </c>
      <c r="B95" s="22" t="str">
        <f>IF(A95&lt;&gt;"",B3*12,"")</f>
        <v/>
      </c>
      <c r="C95" s="22" t="str">
        <f>IF(A95&lt;&gt;"",H94+B3*12,"")</f>
        <v/>
      </c>
      <c r="D95" s="22" t="str">
        <f>IF(A95&lt;&gt;"",H94*B5/100,"")</f>
        <v/>
      </c>
      <c r="E95" s="22" t="str">
        <f>IF(A95&lt;&gt;"",B6,"")</f>
        <v/>
      </c>
      <c r="F95" s="22" t="str">
        <f t="shared" si="1"/>
        <v/>
      </c>
      <c r="G95" s="22" t="str">
        <f>IF(A95&lt;&gt;"",F95*B7/100,"")</f>
        <v/>
      </c>
      <c r="H95" s="22" t="str">
        <f>IF(A95&lt;&gt;"",H94+B3*12+D95-G95,"")</f>
        <v/>
      </c>
    </row>
    <row r="96" spans="1:8" x14ac:dyDescent="0.35">
      <c r="A96" s="22" t="str">
        <f>IF(86&lt;=B4,86,"")</f>
        <v/>
      </c>
      <c r="B96" s="22" t="str">
        <f>IF(A96&lt;&gt;"",B3*12,"")</f>
        <v/>
      </c>
      <c r="C96" s="22" t="str">
        <f>IF(A96&lt;&gt;"",H95+B3*12,"")</f>
        <v/>
      </c>
      <c r="D96" s="22" t="str">
        <f>IF(A96&lt;&gt;"",H95*B5/100,"")</f>
        <v/>
      </c>
      <c r="E96" s="22" t="str">
        <f>IF(A96&lt;&gt;"",B6,"")</f>
        <v/>
      </c>
      <c r="F96" s="22" t="str">
        <f t="shared" si="1"/>
        <v/>
      </c>
      <c r="G96" s="22" t="str">
        <f>IF(A96&lt;&gt;"",F96*B7/100,"")</f>
        <v/>
      </c>
      <c r="H96" s="22" t="str">
        <f>IF(A96&lt;&gt;"",H95+B3*12+D96-G96,"")</f>
        <v/>
      </c>
    </row>
    <row r="97" spans="1:8" x14ac:dyDescent="0.35">
      <c r="A97" s="22" t="str">
        <f>IF(87&lt;=B4,87,"")</f>
        <v/>
      </c>
      <c r="B97" s="22" t="str">
        <f>IF(A97&lt;&gt;"",B3*12,"")</f>
        <v/>
      </c>
      <c r="C97" s="22" t="str">
        <f>IF(A97&lt;&gt;"",H96+B3*12,"")</f>
        <v/>
      </c>
      <c r="D97" s="22" t="str">
        <f>IF(A97&lt;&gt;"",H96*B5/100,"")</f>
        <v/>
      </c>
      <c r="E97" s="22" t="str">
        <f>IF(A97&lt;&gt;"",B6,"")</f>
        <v/>
      </c>
      <c r="F97" s="22" t="str">
        <f t="shared" si="1"/>
        <v/>
      </c>
      <c r="G97" s="22" t="str">
        <f>IF(A97&lt;&gt;"",F97*B7/100,"")</f>
        <v/>
      </c>
      <c r="H97" s="22" t="str">
        <f>IF(A97&lt;&gt;"",H96+B3*12+D97-G97,"")</f>
        <v/>
      </c>
    </row>
    <row r="98" spans="1:8" x14ac:dyDescent="0.35">
      <c r="A98" s="22" t="str">
        <f>IF(88&lt;=B4,88,"")</f>
        <v/>
      </c>
      <c r="B98" s="22" t="str">
        <f>IF(A98&lt;&gt;"",B3*12,"")</f>
        <v/>
      </c>
      <c r="C98" s="22" t="str">
        <f>IF(A98&lt;&gt;"",H97+B3*12,"")</f>
        <v/>
      </c>
      <c r="D98" s="22" t="str">
        <f>IF(A98&lt;&gt;"",H97*B5/100,"")</f>
        <v/>
      </c>
      <c r="E98" s="22" t="str">
        <f>IF(A98&lt;&gt;"",B6,"")</f>
        <v/>
      </c>
      <c r="F98" s="22" t="str">
        <f t="shared" si="1"/>
        <v/>
      </c>
      <c r="G98" s="22" t="str">
        <f>IF(A98&lt;&gt;"",F98*B7/100,"")</f>
        <v/>
      </c>
      <c r="H98" s="22" t="str">
        <f>IF(A98&lt;&gt;"",H97+B3*12+D98-G98,"")</f>
        <v/>
      </c>
    </row>
    <row r="99" spans="1:8" x14ac:dyDescent="0.35">
      <c r="A99" s="22" t="str">
        <f>IF(89&lt;=B4,89,"")</f>
        <v/>
      </c>
      <c r="B99" s="22" t="str">
        <f>IF(A99&lt;&gt;"",B3*12,"")</f>
        <v/>
      </c>
      <c r="C99" s="22" t="str">
        <f>IF(A99&lt;&gt;"",H98+B3*12,"")</f>
        <v/>
      </c>
      <c r="D99" s="22" t="str">
        <f>IF(A99&lt;&gt;"",H98*B5/100,"")</f>
        <v/>
      </c>
      <c r="E99" s="22" t="str">
        <f>IF(A99&lt;&gt;"",B6,"")</f>
        <v/>
      </c>
      <c r="F99" s="22" t="str">
        <f t="shared" si="1"/>
        <v/>
      </c>
      <c r="G99" s="22" t="str">
        <f>IF(A99&lt;&gt;"",F99*B7/100,"")</f>
        <v/>
      </c>
      <c r="H99" s="22" t="str">
        <f>IF(A99&lt;&gt;"",H98+B3*12+D99-G99,"")</f>
        <v/>
      </c>
    </row>
    <row r="100" spans="1:8" x14ac:dyDescent="0.35">
      <c r="A100" s="22" t="str">
        <f>IF(90&lt;=B4,90,"")</f>
        <v/>
      </c>
      <c r="B100" s="22" t="str">
        <f>IF(A100&lt;&gt;"",B3*12,"")</f>
        <v/>
      </c>
      <c r="C100" s="22" t="str">
        <f>IF(A100&lt;&gt;"",H99+B3*12,"")</f>
        <v/>
      </c>
      <c r="D100" s="22" t="str">
        <f>IF(A100&lt;&gt;"",H99*B5/100,"")</f>
        <v/>
      </c>
      <c r="E100" s="22" t="str">
        <f>IF(A100&lt;&gt;"",B6,"")</f>
        <v/>
      </c>
      <c r="F100" s="22" t="str">
        <f t="shared" si="1"/>
        <v/>
      </c>
      <c r="G100" s="22" t="str">
        <f>IF(A100&lt;&gt;"",F100*B7/100,"")</f>
        <v/>
      </c>
      <c r="H100" s="22" t="str">
        <f>IF(A100&lt;&gt;"",H99+B3*12+D100-G100,"")</f>
        <v/>
      </c>
    </row>
    <row r="101" spans="1:8" x14ac:dyDescent="0.35">
      <c r="A101" s="22" t="str">
        <f>IF(91&lt;=B4,91,"")</f>
        <v/>
      </c>
      <c r="B101" s="22" t="str">
        <f>IF(A101&lt;&gt;"",B3*12,"")</f>
        <v/>
      </c>
      <c r="C101" s="22" t="str">
        <f>IF(A101&lt;&gt;"",H100+B3*12,"")</f>
        <v/>
      </c>
      <c r="D101" s="22" t="str">
        <f>IF(A101&lt;&gt;"",H100*B5/100,"")</f>
        <v/>
      </c>
      <c r="E101" s="22" t="str">
        <f>IF(A101&lt;&gt;"",B6,"")</f>
        <v/>
      </c>
      <c r="F101" s="22" t="str">
        <f t="shared" si="1"/>
        <v/>
      </c>
      <c r="G101" s="22" t="str">
        <f>IF(A101&lt;&gt;"",F101*B7/100,"")</f>
        <v/>
      </c>
      <c r="H101" s="22" t="str">
        <f>IF(A101&lt;&gt;"",H100+B3*12+D101-G101,"")</f>
        <v/>
      </c>
    </row>
    <row r="102" spans="1:8" x14ac:dyDescent="0.35">
      <c r="A102" s="22" t="str">
        <f>IF(92&lt;=B4,92,"")</f>
        <v/>
      </c>
      <c r="B102" s="22" t="str">
        <f>IF(A102&lt;&gt;"",B3*12,"")</f>
        <v/>
      </c>
      <c r="C102" s="22" t="str">
        <f>IF(A102&lt;&gt;"",H101+B3*12,"")</f>
        <v/>
      </c>
      <c r="D102" s="22" t="str">
        <f>IF(A102&lt;&gt;"",H101*B5/100,"")</f>
        <v/>
      </c>
      <c r="E102" s="22" t="str">
        <f>IF(A102&lt;&gt;"",B6,"")</f>
        <v/>
      </c>
      <c r="F102" s="22" t="str">
        <f t="shared" si="1"/>
        <v/>
      </c>
      <c r="G102" s="22" t="str">
        <f>IF(A102&lt;&gt;"",F102*B7/100,"")</f>
        <v/>
      </c>
      <c r="H102" s="22" t="str">
        <f>IF(A102&lt;&gt;"",H101+B3*12+D102-G102,"")</f>
        <v/>
      </c>
    </row>
    <row r="103" spans="1:8" x14ac:dyDescent="0.35">
      <c r="A103" s="22" t="str">
        <f>IF(93&lt;=B4,93,"")</f>
        <v/>
      </c>
      <c r="B103" s="22" t="str">
        <f>IF(A103&lt;&gt;"",B3*12,"")</f>
        <v/>
      </c>
      <c r="C103" s="22" t="str">
        <f>IF(A103&lt;&gt;"",H102+B3*12,"")</f>
        <v/>
      </c>
      <c r="D103" s="22" t="str">
        <f>IF(A103&lt;&gt;"",H102*B5/100,"")</f>
        <v/>
      </c>
      <c r="E103" s="22" t="str">
        <f>IF(A103&lt;&gt;"",B6,"")</f>
        <v/>
      </c>
      <c r="F103" s="22" t="str">
        <f t="shared" si="1"/>
        <v/>
      </c>
      <c r="G103" s="22" t="str">
        <f>IF(A103&lt;&gt;"",F103*B7/100,"")</f>
        <v/>
      </c>
      <c r="H103" s="22" t="str">
        <f>IF(A103&lt;&gt;"",H102+B3*12+D103-G103,"")</f>
        <v/>
      </c>
    </row>
    <row r="104" spans="1:8" x14ac:dyDescent="0.35">
      <c r="A104" s="22" t="str">
        <f>IF(94&lt;=B4,94,"")</f>
        <v/>
      </c>
      <c r="B104" s="22" t="str">
        <f>IF(A104&lt;&gt;"",B3*12,"")</f>
        <v/>
      </c>
      <c r="C104" s="22" t="str">
        <f>IF(A104&lt;&gt;"",H103+B3*12,"")</f>
        <v/>
      </c>
      <c r="D104" s="22" t="str">
        <f>IF(A104&lt;&gt;"",H103*B5/100,"")</f>
        <v/>
      </c>
      <c r="E104" s="22" t="str">
        <f>IF(A104&lt;&gt;"",B6,"")</f>
        <v/>
      </c>
      <c r="F104" s="22" t="str">
        <f t="shared" si="1"/>
        <v/>
      </c>
      <c r="G104" s="22" t="str">
        <f>IF(A104&lt;&gt;"",F104*B7/100,"")</f>
        <v/>
      </c>
      <c r="H104" s="22" t="str">
        <f>IF(A104&lt;&gt;"",H103+B3*12+D104-G104,"")</f>
        <v/>
      </c>
    </row>
    <row r="105" spans="1:8" x14ac:dyDescent="0.35">
      <c r="A105" s="22" t="str">
        <f>IF(95&lt;=B4,95,"")</f>
        <v/>
      </c>
      <c r="B105" s="22" t="str">
        <f>IF(A105&lt;&gt;"",B3*12,"")</f>
        <v/>
      </c>
      <c r="C105" s="22" t="str">
        <f>IF(A105&lt;&gt;"",H104+B3*12,"")</f>
        <v/>
      </c>
      <c r="D105" s="22" t="str">
        <f>IF(A105&lt;&gt;"",H104*B5/100,"")</f>
        <v/>
      </c>
      <c r="E105" s="22" t="str">
        <f>IF(A105&lt;&gt;"",B6,"")</f>
        <v/>
      </c>
      <c r="F105" s="22" t="str">
        <f t="shared" si="1"/>
        <v/>
      </c>
      <c r="G105" s="22" t="str">
        <f>IF(A105&lt;&gt;"",F105*B7/100,"")</f>
        <v/>
      </c>
      <c r="H105" s="22" t="str">
        <f>IF(A105&lt;&gt;"",H104+B3*12+D105-G105,"")</f>
        <v/>
      </c>
    </row>
    <row r="106" spans="1:8" x14ac:dyDescent="0.35">
      <c r="A106" s="22" t="str">
        <f>IF(96&lt;=B4,96,"")</f>
        <v/>
      </c>
      <c r="B106" s="22" t="str">
        <f>IF(A106&lt;&gt;"",B3*12,"")</f>
        <v/>
      </c>
      <c r="C106" s="22" t="str">
        <f>IF(A106&lt;&gt;"",H105+B3*12,"")</f>
        <v/>
      </c>
      <c r="D106" s="22" t="str">
        <f>IF(A106&lt;&gt;"",H105*B5/100,"")</f>
        <v/>
      </c>
      <c r="E106" s="22" t="str">
        <f>IF(A106&lt;&gt;"",B6,"")</f>
        <v/>
      </c>
      <c r="F106" s="22" t="str">
        <f t="shared" si="1"/>
        <v/>
      </c>
      <c r="G106" s="22" t="str">
        <f>IF(A106&lt;&gt;"",F106*B7/100,"")</f>
        <v/>
      </c>
      <c r="H106" s="22" t="str">
        <f>IF(A106&lt;&gt;"",H105+B3*12+D106-G106,"")</f>
        <v/>
      </c>
    </row>
    <row r="107" spans="1:8" x14ac:dyDescent="0.35">
      <c r="A107" s="22" t="str">
        <f>IF(97&lt;=B4,97,"")</f>
        <v/>
      </c>
      <c r="B107" s="22" t="str">
        <f>IF(A107&lt;&gt;"",B3*12,"")</f>
        <v/>
      </c>
      <c r="C107" s="22" t="str">
        <f>IF(A107&lt;&gt;"",H106+B3*12,"")</f>
        <v/>
      </c>
      <c r="D107" s="22" t="str">
        <f>IF(A107&lt;&gt;"",H106*B5/100,"")</f>
        <v/>
      </c>
      <c r="E107" s="22" t="str">
        <f>IF(A107&lt;&gt;"",B6,"")</f>
        <v/>
      </c>
      <c r="F107" s="22" t="str">
        <f t="shared" si="1"/>
        <v/>
      </c>
      <c r="G107" s="22" t="str">
        <f>IF(A107&lt;&gt;"",F107*B7/100,"")</f>
        <v/>
      </c>
      <c r="H107" s="22" t="str">
        <f>IF(A107&lt;&gt;"",H106+B3*12+D107-G107,"")</f>
        <v/>
      </c>
    </row>
    <row r="108" spans="1:8" x14ac:dyDescent="0.35">
      <c r="A108" s="22" t="str">
        <f>IF(98&lt;=B4,98,"")</f>
        <v/>
      </c>
      <c r="B108" s="22" t="str">
        <f>IF(A108&lt;&gt;"",B3*12,"")</f>
        <v/>
      </c>
      <c r="C108" s="22" t="str">
        <f>IF(A108&lt;&gt;"",H107+B3*12,"")</f>
        <v/>
      </c>
      <c r="D108" s="22" t="str">
        <f>IF(A108&lt;&gt;"",H107*B5/100,"")</f>
        <v/>
      </c>
      <c r="E108" s="22" t="str">
        <f>IF(A108&lt;&gt;"",B6,"")</f>
        <v/>
      </c>
      <c r="F108" s="22" t="str">
        <f t="shared" si="1"/>
        <v/>
      </c>
      <c r="G108" s="22" t="str">
        <f>IF(A108&lt;&gt;"",F108*B7/100,"")</f>
        <v/>
      </c>
      <c r="H108" s="22" t="str">
        <f>IF(A108&lt;&gt;"",H107+B3*12+D108-G108,"")</f>
        <v/>
      </c>
    </row>
    <row r="109" spans="1:8" x14ac:dyDescent="0.35">
      <c r="A109" s="22" t="str">
        <f>IF(99&lt;=B4,99,"")</f>
        <v/>
      </c>
      <c r="B109" s="22" t="str">
        <f>IF(A109&lt;&gt;"",B3*12,"")</f>
        <v/>
      </c>
      <c r="C109" s="22" t="str">
        <f>IF(A109&lt;&gt;"",H108+B3*12,"")</f>
        <v/>
      </c>
      <c r="D109" s="22" t="str">
        <f>IF(A109&lt;&gt;"",H108*B5/100,"")</f>
        <v/>
      </c>
      <c r="E109" s="22" t="str">
        <f>IF(A109&lt;&gt;"",B6,"")</f>
        <v/>
      </c>
      <c r="F109" s="22" t="str">
        <f t="shared" si="1"/>
        <v/>
      </c>
      <c r="G109" s="22" t="str">
        <f>IF(A109&lt;&gt;"",F109*B7/100,"")</f>
        <v/>
      </c>
      <c r="H109" s="22" t="str">
        <f>IF(A109&lt;&gt;"",H108+B3*12+D109-G109,"")</f>
        <v/>
      </c>
    </row>
    <row r="110" spans="1:8" x14ac:dyDescent="0.35">
      <c r="A110" s="22" t="str">
        <f>IF(100&lt;=B4,100,"")</f>
        <v/>
      </c>
      <c r="B110" s="22" t="str">
        <f>IF(A110&lt;&gt;"",B3*12,"")</f>
        <v/>
      </c>
      <c r="C110" s="22" t="str">
        <f>IF(A110&lt;&gt;"",H109+B3*12,"")</f>
        <v/>
      </c>
      <c r="D110" s="22" t="str">
        <f>IF(A110&lt;&gt;"",H109*B5/100,"")</f>
        <v/>
      </c>
      <c r="E110" s="22" t="str">
        <f>IF(A110&lt;&gt;"",B6,"")</f>
        <v/>
      </c>
      <c r="F110" s="22" t="str">
        <f t="shared" si="1"/>
        <v/>
      </c>
      <c r="G110" s="22" t="str">
        <f>IF(A110&lt;&gt;"",F110*B7/100,"")</f>
        <v/>
      </c>
      <c r="H110" s="22" t="str">
        <f>IF(A110&lt;&gt;"",H109+B3*12+D110-G110,"")</f>
        <v/>
      </c>
    </row>
  </sheetData>
  <sheetProtection algorithmName="SHA-512" hashValue="2HxKbKivt9A2ou5YSkhb+35Ji36Oz1+HWWDi9iYXz4+iCp81K4q+137Jg3SxsHsAWS3XpC/DjdyyBLo5tFZAwA==" saltValue="/b2NLLkp+zn3Rg3gZLCrzA==" spinCount="100000" sheet="1" objects="1" scenarios="1" selectLockedCells="1"/>
  <mergeCells count="1"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ETF Rechner</vt:lpstr>
      <vt:lpstr>Berechn. ETF Rente</vt:lpstr>
      <vt:lpstr>Berechn. ETF Genuss</vt:lpstr>
      <vt:lpstr>Berechn. ETF Baby 0-25 Jahre</vt:lpstr>
      <vt:lpstr>Berechn. ETF Baby 25-50 Jahre</vt:lpstr>
      <vt:lpstr>'ETF Rechner'!Druckbereich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Malesevic</dc:creator>
  <cp:lastModifiedBy>Zoran Malesevic</cp:lastModifiedBy>
  <cp:lastPrinted>2025-10-21T17:45:59Z</cp:lastPrinted>
  <dcterms:created xsi:type="dcterms:W3CDTF">2023-11-22T04:24:45Z</dcterms:created>
  <dcterms:modified xsi:type="dcterms:W3CDTF">2026-03-16T04:58:51Z</dcterms:modified>
</cp:coreProperties>
</file>